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redon\OneDrive - ANSYS, Inc\Documents\100_Perso\01_Sextius\1_CIQ Faubourg Sextius\Compte rendu synthese concertation\"/>
    </mc:Choice>
  </mc:AlternateContent>
  <xr:revisionPtr revIDLastSave="0" documentId="13_ncr:1_{2D6C4FF6-3803-4ECB-9C59-8292AC9454FF}" xr6:coauthVersionLast="47" xr6:coauthVersionMax="47" xr10:uidLastSave="{00000000-0000-0000-0000-000000000000}"/>
  <bookViews>
    <workbookView xWindow="-93" yWindow="-93" windowWidth="25786" windowHeight="13986" firstSheet="4" activeTab="4" xr2:uid="{00000000-000D-0000-FFFF-FFFF00000000}"/>
  </bookViews>
  <sheets>
    <sheet name="Données" sheetId="1" state="hidden" r:id="rId1"/>
    <sheet name="Analyse des réponses" sheetId="2" state="hidden" r:id="rId2"/>
    <sheet name="Feuil3" sheetId="4" state="hidden" r:id="rId3"/>
    <sheet name="Synthèse (2)" sheetId="7" state="hidden" r:id="rId4"/>
    <sheet name="Synthèse" sheetId="5" r:id="rId5"/>
    <sheet name="Feuil1"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31" i="7" l="1"/>
  <c r="B330" i="7"/>
  <c r="B329" i="7"/>
  <c r="B328" i="7"/>
  <c r="B327" i="7"/>
  <c r="B326" i="7"/>
  <c r="B325" i="7"/>
  <c r="B324" i="7"/>
  <c r="B323" i="7"/>
  <c r="B322" i="7"/>
  <c r="B321" i="7"/>
  <c r="B320" i="7"/>
  <c r="B319" i="7"/>
  <c r="B318" i="7"/>
  <c r="B317" i="7"/>
  <c r="B316" i="7"/>
  <c r="B315" i="7"/>
  <c r="B314" i="7"/>
  <c r="B311" i="7"/>
  <c r="B310" i="7"/>
  <c r="B309" i="7"/>
  <c r="B307" i="7"/>
  <c r="B306" i="7"/>
  <c r="B305" i="7"/>
  <c r="B304" i="7"/>
  <c r="B302" i="7"/>
  <c r="B301" i="7"/>
  <c r="B300" i="7"/>
  <c r="B299" i="7"/>
  <c r="B298" i="7"/>
  <c r="B297" i="7"/>
  <c r="B296" i="7"/>
  <c r="B295" i="7"/>
  <c r="B294" i="7"/>
  <c r="B293" i="7"/>
  <c r="B291" i="7"/>
  <c r="B290" i="7"/>
  <c r="B289" i="7"/>
  <c r="B288" i="7"/>
  <c r="B287" i="7"/>
  <c r="B286" i="7"/>
  <c r="B284" i="7"/>
  <c r="B283" i="7"/>
  <c r="B282" i="7"/>
  <c r="B281" i="7"/>
  <c r="B280" i="7"/>
  <c r="B279" i="7"/>
  <c r="B278" i="7"/>
  <c r="B277" i="7"/>
  <c r="B276" i="7"/>
  <c r="B275" i="7"/>
  <c r="B274" i="7"/>
  <c r="B273" i="7"/>
  <c r="B272" i="7"/>
  <c r="B271" i="7"/>
  <c r="B270" i="7"/>
  <c r="B269" i="7"/>
  <c r="B268" i="7"/>
  <c r="B267" i="7"/>
  <c r="B266" i="7"/>
  <c r="B263" i="7"/>
  <c r="B262" i="7"/>
  <c r="B261" i="7"/>
  <c r="B260" i="7"/>
  <c r="B259" i="7"/>
  <c r="B258" i="7"/>
  <c r="B257" i="7"/>
  <c r="B256" i="7"/>
  <c r="B255" i="7"/>
  <c r="B254" i="7"/>
  <c r="B252" i="7"/>
  <c r="B249" i="7"/>
  <c r="B248" i="7"/>
  <c r="B247" i="7"/>
  <c r="B246" i="7"/>
  <c r="B245" i="7"/>
  <c r="B244" i="7"/>
  <c r="B241" i="7"/>
  <c r="B240" i="7"/>
  <c r="B239" i="7"/>
  <c r="B238" i="7"/>
  <c r="B237" i="7"/>
  <c r="B236" i="7"/>
  <c r="B235" i="7"/>
  <c r="B234" i="7"/>
  <c r="B233" i="7"/>
  <c r="B232" i="7"/>
  <c r="B231" i="7"/>
  <c r="B230" i="7"/>
  <c r="B227" i="7"/>
  <c r="B226" i="7"/>
  <c r="B225" i="7"/>
  <c r="B224" i="7"/>
  <c r="B223" i="7"/>
  <c r="B222" i="7"/>
  <c r="B221" i="7"/>
  <c r="B220" i="7"/>
  <c r="B219" i="7"/>
  <c r="B218" i="7"/>
  <c r="B217" i="7"/>
  <c r="B216" i="7"/>
  <c r="B215" i="7"/>
  <c r="B214" i="7"/>
  <c r="B213" i="7"/>
  <c r="B210" i="7"/>
  <c r="B209" i="7"/>
  <c r="B208" i="7"/>
  <c r="B207" i="7"/>
  <c r="B206" i="7"/>
  <c r="B205" i="7"/>
  <c r="B204" i="7"/>
  <c r="B203" i="7"/>
  <c r="B202" i="7"/>
  <c r="B201" i="7"/>
  <c r="B198" i="7"/>
  <c r="B197" i="7"/>
  <c r="B196" i="7"/>
  <c r="B195" i="7"/>
  <c r="B194" i="7"/>
  <c r="B193" i="7"/>
  <c r="B192" i="7"/>
  <c r="B191" i="7"/>
  <c r="B190" i="7"/>
  <c r="B189" i="7"/>
  <c r="B188" i="7"/>
  <c r="B187" i="7"/>
  <c r="B184" i="7"/>
  <c r="B183" i="7"/>
  <c r="B182" i="7"/>
  <c r="B181" i="7"/>
  <c r="B180" i="7"/>
  <c r="B179" i="7"/>
  <c r="B178" i="7"/>
  <c r="B177" i="7"/>
  <c r="B176" i="7"/>
  <c r="B175" i="7"/>
  <c r="B174" i="7"/>
  <c r="B171" i="7"/>
  <c r="B170" i="7"/>
  <c r="B169" i="7"/>
  <c r="B168" i="7"/>
  <c r="B167" i="7"/>
  <c r="B166" i="7"/>
  <c r="B165" i="7"/>
  <c r="B164" i="7"/>
  <c r="B163" i="7"/>
  <c r="B162" i="7"/>
  <c r="B161" i="7"/>
  <c r="B160" i="7"/>
  <c r="B159" i="7"/>
  <c r="B158" i="7"/>
  <c r="B157" i="7"/>
  <c r="B156" i="7"/>
  <c r="B155" i="7"/>
  <c r="B154" i="7"/>
  <c r="B153" i="7"/>
  <c r="B152" i="7"/>
  <c r="B151" i="7"/>
  <c r="B148" i="7"/>
  <c r="B147" i="7"/>
  <c r="B146" i="7"/>
  <c r="B145" i="7"/>
  <c r="B144" i="7"/>
  <c r="B143" i="7"/>
  <c r="B142" i="7"/>
  <c r="B141" i="7"/>
  <c r="B140" i="7"/>
  <c r="B139" i="7"/>
  <c r="B138" i="7"/>
  <c r="B137" i="7"/>
  <c r="B136" i="7"/>
  <c r="B135" i="7"/>
  <c r="B132" i="7"/>
  <c r="B131" i="7"/>
  <c r="B130" i="7"/>
  <c r="B129" i="7"/>
  <c r="B128" i="7"/>
  <c r="B127" i="7"/>
  <c r="B126" i="7"/>
  <c r="B125" i="7"/>
  <c r="B124" i="7"/>
  <c r="B123" i="7"/>
  <c r="B122" i="7"/>
  <c r="B121" i="7"/>
  <c r="B118" i="7"/>
  <c r="B117" i="7"/>
  <c r="B116" i="7"/>
  <c r="B115" i="7"/>
  <c r="B114" i="7"/>
  <c r="B113" i="7"/>
  <c r="B112" i="7"/>
  <c r="B111" i="7"/>
  <c r="B110" i="7"/>
  <c r="B109" i="7"/>
  <c r="B108" i="7"/>
  <c r="B105" i="7"/>
  <c r="B104" i="7"/>
  <c r="B103" i="7"/>
  <c r="B101" i="7"/>
  <c r="B100" i="7"/>
  <c r="B99" i="7"/>
  <c r="B98" i="7"/>
  <c r="B94" i="7"/>
  <c r="B93" i="7"/>
  <c r="B92" i="7"/>
  <c r="B91" i="7"/>
  <c r="B90" i="7"/>
  <c r="B89" i="7"/>
  <c r="B88" i="7"/>
  <c r="B87" i="7"/>
  <c r="B86" i="7"/>
  <c r="B85" i="7"/>
  <c r="B84" i="7"/>
  <c r="B83" i="7"/>
  <c r="B82" i="7"/>
  <c r="B81" i="7"/>
  <c r="B78" i="7"/>
  <c r="B77" i="7"/>
  <c r="B76" i="7"/>
  <c r="B75" i="7"/>
  <c r="B74" i="7"/>
  <c r="B73" i="7"/>
  <c r="B72" i="7"/>
  <c r="B71" i="7"/>
  <c r="B69" i="7"/>
  <c r="B68" i="7"/>
  <c r="B67" i="7"/>
  <c r="B66" i="7"/>
  <c r="B61" i="7"/>
  <c r="B60" i="7"/>
  <c r="B59" i="7"/>
  <c r="B58" i="7"/>
  <c r="B57" i="7"/>
  <c r="B56" i="7"/>
  <c r="B55" i="7"/>
  <c r="B54" i="7"/>
  <c r="B53" i="7"/>
  <c r="B52" i="7"/>
  <c r="B51" i="7"/>
  <c r="B49" i="7"/>
  <c r="B48" i="7"/>
  <c r="B47" i="7"/>
  <c r="B46" i="7"/>
  <c r="B43" i="7"/>
  <c r="B42" i="7"/>
  <c r="B41" i="7"/>
  <c r="B40" i="7"/>
  <c r="B39" i="7"/>
  <c r="B38" i="7"/>
  <c r="B37" i="7"/>
  <c r="B36" i="7"/>
  <c r="B35" i="7"/>
  <c r="B34" i="7"/>
  <c r="B33" i="7"/>
  <c r="B31" i="7"/>
  <c r="B30" i="7"/>
  <c r="B29" i="7"/>
  <c r="B28" i="7"/>
  <c r="B25" i="7"/>
  <c r="B24" i="7"/>
  <c r="B23" i="7"/>
  <c r="B22" i="7"/>
  <c r="B21" i="7"/>
  <c r="B20" i="7"/>
  <c r="B19" i="7"/>
  <c r="B18" i="7"/>
  <c r="B17" i="7"/>
  <c r="B16" i="7"/>
  <c r="B15" i="7"/>
  <c r="B14" i="7"/>
  <c r="B13" i="7"/>
  <c r="B11" i="7"/>
  <c r="B10" i="7"/>
  <c r="B9" i="7"/>
  <c r="B8" i="7"/>
  <c r="E6" i="7"/>
  <c r="D6" i="7"/>
  <c r="C6" i="7"/>
  <c r="B6" i="7"/>
  <c r="E5" i="7"/>
  <c r="D5" i="7"/>
  <c r="C5" i="7"/>
  <c r="B5" i="7"/>
  <c r="E4" i="7"/>
  <c r="D4" i="7"/>
  <c r="C4" i="7"/>
  <c r="B4" i="7"/>
  <c r="E3" i="7"/>
  <c r="D3" i="7"/>
  <c r="C3" i="7"/>
  <c r="B3" i="7"/>
  <c r="E2" i="7"/>
  <c r="C2" i="7"/>
  <c r="B2" i="7"/>
  <c r="B61" i="5"/>
  <c r="B130" i="5"/>
  <c r="B131" i="5"/>
  <c r="B327" i="5"/>
  <c r="B328" i="5"/>
  <c r="B329" i="5"/>
  <c r="B330" i="5"/>
  <c r="B331" i="5"/>
  <c r="B315" i="5"/>
  <c r="B316" i="5"/>
  <c r="B317" i="5"/>
  <c r="B318" i="5"/>
  <c r="B319" i="5"/>
  <c r="B320" i="5"/>
  <c r="B321" i="5"/>
  <c r="B322" i="5"/>
  <c r="B323" i="5"/>
  <c r="B324" i="5"/>
  <c r="B325" i="5"/>
  <c r="B326" i="5"/>
  <c r="B94" i="5"/>
  <c r="B314" i="5" l="1"/>
  <c r="B267" i="5"/>
  <c r="B268" i="5"/>
  <c r="B269" i="5"/>
  <c r="B270" i="5"/>
  <c r="B271" i="5"/>
  <c r="B272" i="5"/>
  <c r="B273" i="5"/>
  <c r="B274" i="5"/>
  <c r="B275" i="5"/>
  <c r="B276" i="5"/>
  <c r="B277" i="5"/>
  <c r="B278" i="5"/>
  <c r="B279" i="5"/>
  <c r="B280" i="5"/>
  <c r="B281" i="5"/>
  <c r="B282" i="5"/>
  <c r="B283" i="5"/>
  <c r="B284" i="5"/>
  <c r="B286" i="5"/>
  <c r="B287" i="5"/>
  <c r="B288" i="5"/>
  <c r="B289" i="5"/>
  <c r="B290" i="5"/>
  <c r="B291" i="5"/>
  <c r="B293" i="5"/>
  <c r="B294" i="5"/>
  <c r="B295" i="5"/>
  <c r="B296" i="5"/>
  <c r="B297" i="5"/>
  <c r="B298" i="5"/>
  <c r="B299" i="5"/>
  <c r="B300" i="5"/>
  <c r="B301" i="5"/>
  <c r="B302" i="5"/>
  <c r="B304" i="5"/>
  <c r="B305" i="5"/>
  <c r="B306" i="5"/>
  <c r="B307" i="5"/>
  <c r="B309" i="5"/>
  <c r="B310" i="5"/>
  <c r="B311" i="5"/>
  <c r="B266" i="5"/>
  <c r="B254" i="5"/>
  <c r="B255" i="5"/>
  <c r="B256" i="5"/>
  <c r="B257" i="5"/>
  <c r="B258" i="5"/>
  <c r="B259" i="5"/>
  <c r="B260" i="5"/>
  <c r="B261" i="5"/>
  <c r="B262" i="5"/>
  <c r="B263" i="5"/>
  <c r="B252" i="5"/>
  <c r="B245" i="5"/>
  <c r="B246" i="5"/>
  <c r="B247" i="5"/>
  <c r="B248" i="5"/>
  <c r="B249" i="5"/>
  <c r="B244" i="5"/>
  <c r="B231" i="5"/>
  <c r="B232" i="5"/>
  <c r="B233" i="5"/>
  <c r="B234" i="5"/>
  <c r="B235" i="5"/>
  <c r="B236" i="5"/>
  <c r="B237" i="5"/>
  <c r="B238" i="5"/>
  <c r="B239" i="5"/>
  <c r="B240" i="5"/>
  <c r="B241" i="5"/>
  <c r="B230" i="5"/>
  <c r="B214" i="5"/>
  <c r="B215" i="5"/>
  <c r="B216" i="5"/>
  <c r="B217" i="5"/>
  <c r="B218" i="5"/>
  <c r="B219" i="5"/>
  <c r="B220" i="5"/>
  <c r="B221" i="5"/>
  <c r="B222" i="5"/>
  <c r="B223" i="5"/>
  <c r="B224" i="5"/>
  <c r="B225" i="5"/>
  <c r="B226" i="5"/>
  <c r="B227" i="5"/>
  <c r="B213" i="5"/>
  <c r="B202" i="5"/>
  <c r="B203" i="5"/>
  <c r="B204" i="5"/>
  <c r="B205" i="5"/>
  <c r="B206" i="5"/>
  <c r="B207" i="5"/>
  <c r="B208" i="5"/>
  <c r="B209" i="5"/>
  <c r="B210" i="5"/>
  <c r="B201" i="5"/>
  <c r="B188" i="5"/>
  <c r="B189" i="5"/>
  <c r="B190" i="5"/>
  <c r="B191" i="5"/>
  <c r="B192" i="5"/>
  <c r="B193" i="5"/>
  <c r="B194" i="5"/>
  <c r="B195" i="5"/>
  <c r="B196" i="5"/>
  <c r="B197" i="5"/>
  <c r="B198" i="5"/>
  <c r="B187" i="5"/>
  <c r="B175" i="5"/>
  <c r="B176" i="5"/>
  <c r="B177" i="5"/>
  <c r="B178" i="5"/>
  <c r="B179" i="5"/>
  <c r="B180" i="5"/>
  <c r="B181" i="5"/>
  <c r="B182" i="5"/>
  <c r="B183" i="5"/>
  <c r="B184" i="5"/>
  <c r="B174" i="5"/>
  <c r="B152" i="5"/>
  <c r="B153" i="5"/>
  <c r="B154" i="5"/>
  <c r="B155" i="5"/>
  <c r="B156" i="5"/>
  <c r="B157" i="5"/>
  <c r="B158" i="5"/>
  <c r="B159" i="5"/>
  <c r="B160" i="5"/>
  <c r="B161" i="5"/>
  <c r="B162" i="5"/>
  <c r="B163" i="5"/>
  <c r="B164" i="5"/>
  <c r="B165" i="5"/>
  <c r="B166" i="5"/>
  <c r="B167" i="5"/>
  <c r="B168" i="5"/>
  <c r="B169" i="5"/>
  <c r="B170" i="5"/>
  <c r="B171" i="5"/>
  <c r="B151" i="5"/>
  <c r="B148" i="5"/>
  <c r="B136" i="5"/>
  <c r="B137" i="5"/>
  <c r="B138" i="5"/>
  <c r="B139" i="5"/>
  <c r="B140" i="5"/>
  <c r="B141" i="5"/>
  <c r="B142" i="5"/>
  <c r="B143" i="5"/>
  <c r="B144" i="5"/>
  <c r="B145" i="5"/>
  <c r="B146" i="5"/>
  <c r="B147" i="5"/>
  <c r="B135" i="5"/>
  <c r="B122" i="5"/>
  <c r="B123" i="5"/>
  <c r="B124" i="5"/>
  <c r="B125" i="5"/>
  <c r="B126" i="5"/>
  <c r="B127" i="5"/>
  <c r="B128" i="5"/>
  <c r="B129" i="5"/>
  <c r="B132" i="5"/>
  <c r="B121" i="5"/>
  <c r="B109" i="5"/>
  <c r="B110" i="5"/>
  <c r="B111" i="5"/>
  <c r="B112" i="5"/>
  <c r="B113" i="5"/>
  <c r="B114" i="5"/>
  <c r="B115" i="5"/>
  <c r="B116" i="5"/>
  <c r="B117" i="5"/>
  <c r="B118" i="5"/>
  <c r="B108" i="5"/>
  <c r="B99" i="5"/>
  <c r="B100" i="5"/>
  <c r="B101" i="5"/>
  <c r="B103" i="5"/>
  <c r="B104" i="5"/>
  <c r="B105" i="5"/>
  <c r="B98" i="5"/>
  <c r="B82" i="5"/>
  <c r="B83" i="5"/>
  <c r="B84" i="5"/>
  <c r="B85" i="5"/>
  <c r="B86" i="5"/>
  <c r="B87" i="5"/>
  <c r="B88" i="5"/>
  <c r="B89" i="5"/>
  <c r="B90" i="5"/>
  <c r="B91" i="5"/>
  <c r="B92" i="5"/>
  <c r="B93" i="5"/>
  <c r="B81" i="5"/>
  <c r="B67" i="5"/>
  <c r="B68" i="5"/>
  <c r="B69" i="5"/>
  <c r="B71" i="5"/>
  <c r="B72" i="5"/>
  <c r="B73" i="5"/>
  <c r="B74" i="5"/>
  <c r="B75" i="5"/>
  <c r="B76" i="5"/>
  <c r="B77" i="5"/>
  <c r="B78" i="5"/>
  <c r="B66" i="5"/>
  <c r="B47" i="5"/>
  <c r="B48" i="5"/>
  <c r="B49" i="5"/>
  <c r="B51" i="5"/>
  <c r="B52" i="5"/>
  <c r="B53" i="5"/>
  <c r="B54" i="5"/>
  <c r="B55" i="5"/>
  <c r="B56" i="5"/>
  <c r="B57" i="5"/>
  <c r="B58" i="5"/>
  <c r="B59" i="5"/>
  <c r="B60" i="5"/>
  <c r="B46" i="5"/>
  <c r="B33" i="5"/>
  <c r="B34" i="5"/>
  <c r="B35" i="5"/>
  <c r="B36" i="5"/>
  <c r="B37" i="5"/>
  <c r="B38" i="5"/>
  <c r="B39" i="5"/>
  <c r="B40" i="5"/>
  <c r="B41" i="5"/>
  <c r="B42" i="5"/>
  <c r="B43" i="5"/>
  <c r="B15" i="5"/>
  <c r="B16" i="5"/>
  <c r="B17" i="5"/>
  <c r="B18" i="5"/>
  <c r="B19" i="5"/>
  <c r="B20" i="5"/>
  <c r="B21" i="5"/>
  <c r="B22" i="5"/>
  <c r="B23" i="5"/>
  <c r="B24" i="5"/>
  <c r="B25" i="5"/>
  <c r="B14" i="5"/>
  <c r="B13" i="5"/>
  <c r="B2" i="5"/>
  <c r="C3" i="5"/>
  <c r="B4" i="5"/>
  <c r="C4" i="5"/>
  <c r="E4" i="5"/>
  <c r="B5" i="5"/>
  <c r="C5" i="5"/>
  <c r="E5" i="5"/>
  <c r="B6" i="5"/>
  <c r="C6" i="5"/>
  <c r="E6" i="5"/>
  <c r="C2" i="5"/>
  <c r="E2" i="5"/>
  <c r="X151" i="2"/>
  <c r="X140" i="2"/>
  <c r="X139" i="2"/>
  <c r="X136" i="2"/>
  <c r="X138" i="2"/>
  <c r="X137" i="2"/>
  <c r="X135" i="2"/>
  <c r="V144" i="2"/>
  <c r="W180" i="2"/>
  <c r="X134" i="2"/>
  <c r="Y134" i="2"/>
  <c r="W134" i="2"/>
  <c r="V134" i="2"/>
  <c r="O154" i="2"/>
  <c r="U139" i="2"/>
  <c r="V137" i="2"/>
  <c r="V135" i="2"/>
  <c r="V136" i="2"/>
  <c r="T145" i="2"/>
  <c r="U137" i="2"/>
  <c r="U136" i="2"/>
  <c r="U135" i="2"/>
  <c r="U134" i="2"/>
  <c r="T134" i="2"/>
  <c r="S148" i="2"/>
  <c r="T138" i="2"/>
  <c r="T139" i="2"/>
  <c r="T140" i="2"/>
  <c r="T135" i="2"/>
  <c r="T136" i="2"/>
  <c r="T137" i="2"/>
  <c r="R143" i="2"/>
  <c r="S138" i="2"/>
  <c r="S137" i="2"/>
  <c r="S136" i="2"/>
  <c r="Q145" i="2"/>
  <c r="P144" i="2"/>
  <c r="S135" i="2"/>
  <c r="S134" i="2"/>
  <c r="R139" i="2"/>
  <c r="R138" i="2"/>
  <c r="R137" i="2"/>
  <c r="R136" i="2"/>
  <c r="Q135" i="2"/>
  <c r="R135" i="2"/>
  <c r="Q140" i="2"/>
  <c r="Q137" i="2"/>
  <c r="Q138" i="2"/>
  <c r="Q139" i="2"/>
  <c r="R134" i="2"/>
  <c r="Q134" i="2"/>
  <c r="Q136" i="2"/>
  <c r="P140" i="2"/>
  <c r="P134" i="2"/>
  <c r="P139" i="2"/>
  <c r="P137" i="2"/>
  <c r="P136" i="2"/>
  <c r="N139" i="2"/>
  <c r="N138" i="2"/>
  <c r="N137" i="2"/>
  <c r="N136" i="2"/>
  <c r="N135" i="2"/>
  <c r="M138" i="2"/>
  <c r="M137" i="2"/>
  <c r="M135" i="2"/>
  <c r="N147" i="2"/>
  <c r="M146" i="2"/>
  <c r="L144" i="2"/>
  <c r="K137" i="2"/>
  <c r="O144" i="2"/>
  <c r="O143" i="2"/>
  <c r="O142" i="2"/>
  <c r="O141" i="2"/>
  <c r="O140" i="2"/>
  <c r="O139" i="2"/>
  <c r="O138" i="2"/>
  <c r="O136" i="2"/>
  <c r="O137" i="2"/>
  <c r="O135" i="2"/>
  <c r="P138" i="2"/>
  <c r="P135" i="2"/>
  <c r="O134" i="2"/>
  <c r="N134" i="2"/>
  <c r="M136" i="2"/>
  <c r="L138" i="2"/>
  <c r="L137" i="2"/>
  <c r="L136" i="2"/>
  <c r="L135" i="2"/>
  <c r="L134" i="2"/>
  <c r="M134" i="2"/>
  <c r="K136" i="2"/>
  <c r="K135" i="2"/>
  <c r="K134" i="2"/>
  <c r="I134" i="2"/>
  <c r="J134" i="2"/>
  <c r="J140" i="2"/>
  <c r="J141" i="2"/>
  <c r="J142" i="2"/>
  <c r="J137" i="2"/>
  <c r="J135" i="2"/>
  <c r="J139" i="2"/>
  <c r="J138" i="2"/>
  <c r="J136" i="2"/>
  <c r="I137" i="2"/>
  <c r="I136" i="2"/>
  <c r="I135" i="2"/>
  <c r="G134" i="2"/>
  <c r="B8" i="5" s="1"/>
  <c r="H134" i="2"/>
  <c r="B28" i="5" s="1"/>
  <c r="H137" i="2"/>
  <c r="H136" i="2"/>
  <c r="H135" i="2"/>
  <c r="G137" i="2"/>
  <c r="G136" i="2"/>
  <c r="G135" i="2"/>
  <c r="B135" i="2"/>
  <c r="B3" i="5" s="1"/>
  <c r="E135" i="2"/>
  <c r="E3" i="5" s="1"/>
  <c r="D138" i="2"/>
  <c r="D136" i="2"/>
  <c r="D137" i="2"/>
  <c r="D135" i="2"/>
  <c r="D6" i="5" l="1"/>
  <c r="D5" i="5"/>
  <c r="D4" i="5"/>
  <c r="D3" i="5"/>
  <c r="B9" i="5"/>
  <c r="B29" i="5"/>
  <c r="B11" i="5"/>
  <c r="B31" i="5"/>
  <c r="B10" i="5"/>
  <c r="B30" i="5"/>
  <c r="J147" i="2"/>
  <c r="D13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111" authorId="0" shapeId="0" xr:uid="{00000000-0006-0000-0000-000001000000}">
      <text>
        <r>
          <rPr>
            <sz val="10"/>
            <color rgb="FF000000"/>
            <rFont val="Arial"/>
            <family val="2"/>
            <scheme val="minor"/>
          </rPr>
          <t>Le participant a mis à jour cette valeur.</t>
        </r>
      </text>
    </comment>
    <comment ref="S111" authorId="0" shapeId="0" xr:uid="{00000000-0006-0000-0000-000002000000}">
      <text>
        <r>
          <rPr>
            <sz val="10"/>
            <color rgb="FF000000"/>
            <rFont val="Arial"/>
            <family val="2"/>
            <scheme val="minor"/>
          </rPr>
          <t>Le participant a mis à jour cette valeur.</t>
        </r>
      </text>
    </comment>
  </commentList>
</comments>
</file>

<file path=xl/sharedStrings.xml><?xml version="1.0" encoding="utf-8"?>
<sst xmlns="http://schemas.openxmlformats.org/spreadsheetml/2006/main" count="6037" uniqueCount="1513">
  <si>
    <t>Horodateur</t>
  </si>
  <si>
    <t>Adresse e-mail</t>
  </si>
  <si>
    <t>Nom(s), Prénom(s)</t>
  </si>
  <si>
    <t>Coordonnées (téléphone, adresse postale)</t>
  </si>
  <si>
    <t>Vous êtes :</t>
  </si>
  <si>
    <t>Combien êtes-vous dans votre foyer / Combien de salariés dans votre commerce?</t>
  </si>
  <si>
    <t>Êtes vous adhérent du CIQ Faubourg Sextius</t>
  </si>
  <si>
    <t>Projet d'ouverture du Parc Vendôme sur le Faubourg + Réaménagement des jardins Est (coté impasse Vendôme)</t>
  </si>
  <si>
    <t>Projet démolition/reconstruction La Sextienne (Le petit Duc, La maison des association, Bibilothèque...)</t>
  </si>
  <si>
    <t>Projet de restructuration de la crèche Vendôme</t>
  </si>
  <si>
    <t>Projet de remise aux normes de l'école des beaux-arts et réouverture sur le quartier</t>
  </si>
  <si>
    <t>Projet pour le Jardin du Pavillon Gauffredy (actuel tribunal des prud'hommes)</t>
  </si>
  <si>
    <t xml:space="preserve">Projet d'escalier pour relier la rue Emile Tavan et l'impasse Vendôme </t>
  </si>
  <si>
    <t>Aménagement routier du tronçon sud du Cours Sextius ?</t>
  </si>
  <si>
    <t>Aménagement routier du tronçon nord du Cours Sextius ?</t>
  </si>
  <si>
    <t>Stationnement sur le cours Sexitus</t>
  </si>
  <si>
    <t>Equipements du Cours Sextius</t>
  </si>
  <si>
    <t>Aménagement de l'avenue des Thermes</t>
  </si>
  <si>
    <t>Grands commerces du Cours Sextius</t>
  </si>
  <si>
    <t>Activité sur le Cours Sextius</t>
  </si>
  <si>
    <t xml:space="preserve">Aménagement de la rue Celony </t>
  </si>
  <si>
    <t>Aménagement de la rue Emile Tavan</t>
  </si>
  <si>
    <t>Aménagement de la rue Van Loo</t>
  </si>
  <si>
    <t xml:space="preserve">Aménagement des ruelles internes </t>
  </si>
  <si>
    <t>Quels seraient vos souhaits pour la requalification du Boulevard de la République ?</t>
  </si>
  <si>
    <t>Avez vous d'autres suggestion dans le cadre de la requalification du quartier ?</t>
  </si>
  <si>
    <t>Votre message</t>
  </si>
  <si>
    <t>milan.redon@gmail.com</t>
  </si>
  <si>
    <t>Redon Milan</t>
  </si>
  <si>
    <t>88 cours Sextius</t>
  </si>
  <si>
    <t>Habitant du Quartier Faubourg</t>
  </si>
  <si>
    <t>Oui</t>
  </si>
  <si>
    <t>Création d'un parc de type Jardin à la Française devant le Pavillon</t>
  </si>
  <si>
    <t>Cour Sextius piéton avec bornes pour les riverains et les commerçants</t>
  </si>
  <si>
    <t>Piéton : non circulable à tout véhicule (uniquement piétons et piste cyclable)</t>
  </si>
  <si>
    <t>Supprimer complétement le stationnement, ne conserver que des places de livraison</t>
  </si>
  <si>
    <t>élargir les trottoirs piétons</t>
  </si>
  <si>
    <t>Recréer un jardin des thermes comme en 1900 et favoriser l'accès piéton aux thermes par le cour Sextius</t>
  </si>
  <si>
    <t>Marché de Noel sur le bas du cour Sextius</t>
  </si>
  <si>
    <t>Piétonisation avec mise en place d'une borne à l'angle de le rue des Chartreux + sens interdit sauf riverain pour la rue Gauffredy</t>
  </si>
  <si>
    <t>Rue piétonne en sens unique depuis la rue de la Molle vers la rue celony avec borne</t>
  </si>
  <si>
    <t>Pietonisation complète</t>
  </si>
  <si>
    <t>Zone piétonne avec bornes</t>
  </si>
  <si>
    <t>genevieve_marcenac@yahoo.fr</t>
  </si>
  <si>
    <t xml:space="preserve">Marcenac Geneviève </t>
  </si>
  <si>
    <t xml:space="preserve">0608737788.    14 cours Sextius Aix </t>
  </si>
  <si>
    <t xml:space="preserve">Très bien </t>
  </si>
  <si>
    <t>Très bien</t>
  </si>
  <si>
    <t>Création d’un parc de jeux pour les enfants</t>
  </si>
  <si>
    <t>Création d'une esplanade piétonne entre la rue celony et le parking des beaux arts</t>
  </si>
  <si>
    <t>Piétonnisation + Borne Sens unique depuis rue Celony vers cour Sextius</t>
  </si>
  <si>
    <t xml:space="preserve">Rétrécissement à deux voies de la route 
Grand espace piéton et voie vélo de chaque côté de la route avec limitation du passage des bus </t>
  </si>
  <si>
    <t>Mise en place d'un dispositif attractif pour inciter les artistes, artisans et créateurs à s'implanter dans le quartier (loyer bas, aide à l'installation, démarchage...)</t>
  </si>
  <si>
    <t xml:space="preserve">Pas de voiture sinon celles du quartier et livreurs donc stationnement très très limité sur cours Sextius où seuls la circulation piétonne et vélos seront autorisés . Végétaliser les pourtours des platanes .
Suppression des parkings devant les thermes pour mettre en valeur fontaine et arcades . Revalorisation du haut du cours Sextius , la partie donnant sur la rue de la Molle . </t>
  </si>
  <si>
    <t>sylmeric@aol.com</t>
  </si>
  <si>
    <t>Sylvie Daydie</t>
  </si>
  <si>
    <t>0679653375</t>
  </si>
  <si>
    <t>Création d’un parc de jeux pour les enfants, Création d'une réserve naturelle type "foret en centre ville", Création d'un parc de type Jardin à la Française devant le Pavillon</t>
  </si>
  <si>
    <t>A double sens : accès uniquement par le sud (depuis le Bd de la République) avec giratoire au niveau de la fontaine Pascal</t>
  </si>
  <si>
    <t>Interdit à la circulation sauf pour les riverains (borne)</t>
  </si>
  <si>
    <t>Réduire le nombre de places de parking (30 places en créneau), Prévoir une voie de dépose minute pour l'école Sextius à proximité de la fontaine Pascal</t>
  </si>
  <si>
    <t>Mise en place de collectes de tri sélectifs (conteneurs habillés ou enterrés), Sauvegarde et protection des platanes existants, Végétalisation supplémentaire du Cours, Rénovation et mise en valeur des fontaines et lavoirs</t>
  </si>
  <si>
    <t>Mettre en valeur les arcades d'eau et de l'abrevoir, Supprimer le stationnement, Végétaliser la zone, Mise en place d'un marché à thème, bio, qualitatif et local, Recréer un jardin des thermes comme en 1900 et favoriser l'accès piétons aux Thermes par le Cours Sextius</t>
  </si>
  <si>
    <t>Grande surface alimentaire Bio - Type Marcel &amp; FIls, Laboratoire d'analyse Medical / Maison de santé, Grande Brasserie</t>
  </si>
  <si>
    <t>Marché de produits locaux/bio sur l'avenue des Thermes, Marché nocturne l'été sur la bas du Cours Sexitus, Marché de Noël sur le bas du Cours Sextius, Lieu privilégié du centre ville pour l'organisation d'événements divers (salon, expo...)</t>
  </si>
  <si>
    <t>Piétonisation avec mise en place d'une borne à l'angle de le rue des Chartreux + sens interdit sauf riverain pour la rue Gauffredy, Création d'une végétalisation de la rue pour agrandissement de la couronne verte entre la pavillon Vendôme et le Pavillon Gauffredy (Puis le parc de l'amphitéatheatre à plus long terme), Suppression des potelets anti-stationnement</t>
  </si>
  <si>
    <t>Rue piétonne depuis la rue de la Molle vers la rue Celony avec borne, Conservation des places de parking existantes, Création de container de tri sélectif enterrés, Création d'un terrain de pétanque</t>
  </si>
  <si>
    <t>Piétonnisation + borne sens unique depuis Rue Célony vers Cours Sextius, Suppression des potelets anti-stationnement</t>
  </si>
  <si>
    <t>Zone piétonne avec bornes, Suppression des potelets anti-stationnement, Suppression du béton bitumineux et réfection des voiries par un revêtement alternatif (pavé, béton désactivé, calade...)</t>
  </si>
  <si>
    <t>Moins de bus</t>
  </si>
  <si>
    <t>Création d'un parking pour forrains en lieu et place de la voie de bus entre la rue des Guerriers et la rue des Etuves et entre la rue des Etuves et le Cours Sextius afin de libérer le haut du Cours Sextius, Mutualiser une zone de dépose minute sur le Cours Sextius pour l'école, les mariages et les livraisons, Création d'une aide financière aux ravalement de façades étendue à l'ensemble du quartier du Faubourg, Mise en place d'un dispositif attractif pour inciter les artistes, artisans et créateurs à s'implanter dans le quartier (loyer bas, aide à l'installation, démarchage...)</t>
  </si>
  <si>
    <t>pernaalain@gmail.com</t>
  </si>
  <si>
    <t>PERNA ALAIN</t>
  </si>
  <si>
    <t>06 63 41 24 03 14 RUE DE LA MOLLE 13100 AIX EN PROVENCE</t>
  </si>
  <si>
    <t>Habitant Aixois</t>
  </si>
  <si>
    <t>je suis favorable au Projet d'ouverture du Parc Vendôme sur le Faubourg + Réaménagement des jardins Est (coté impasse Vendôme)</t>
  </si>
  <si>
    <t xml:space="preserve">je suis favorable au Projet démolition/reconstruction La Sextienne (Le petit Duc, La maison des association, Bibilothèque...) </t>
  </si>
  <si>
    <t>je suis favorable au Projet de restructuration de la crèche Vendôme</t>
  </si>
  <si>
    <t>je suis favorable au Projet de remise aux normes de l'école des beaux-arts et réouverture sur le quartier</t>
  </si>
  <si>
    <t xml:space="preserve">je suis favorable au Projet d'escalier pour relier la rue Emile Tavan et l'impasse Vendôme </t>
  </si>
  <si>
    <t>Interdit à la circulation sauf pour les riverains (borne), Mise en place d'une voie à double sens jusqu'à l'hôtel du globe (accès parking) puis borne riverain</t>
  </si>
  <si>
    <t>Supprimer complétement le stationnement, ne conserver que des places de livraison, Prévoir une voie de dépose minute pour l'école Sextius à proximité de la fontaine Pascal</t>
  </si>
  <si>
    <t>Elargir les trottoirs piétons (sans bordure de trottoirs), Mise en place de pistes cyclables, Mise en place de collectes de tri sélectifs (conteneurs habillés ou enterrés), Sauvegarde et protection des platanes existants, Végétalisation supplémentaire du Cours, Rénovation et mise en valeur des fontaines et lavoirs</t>
  </si>
  <si>
    <t>Grande surface alimentaire Bio - Type Marcel &amp; FIls, Laboratoire d'analyse Medical / Maison de santé</t>
  </si>
  <si>
    <t>Piétonisation avec mise en place d'une borne à l'angle de le rue des Chartreux + sens interdit sauf riverain pour la rue Gauffredy, Accès à la rue réservée aux riverains (Panneau sens interdit sauf riverain), Création d'une végétalisation de la rue pour agrandissement de la couronne verte entre la pavillon Vendôme et le Pavillon Gauffredy (Puis le parc de l'amphitéatheatre à plus long terme), Suppression des potelets anti-stationnement</t>
  </si>
  <si>
    <t>Création d'une esplanade piétonne entre la rue celony et le parking des beaux arts, Rue piétonne depuis la rue de la Molle vers la rue Celony avec borne, Voie à double sens jusqu'au parking des Beaux Arts, Création de container de tri sélectif enterrés, Création d'un terrain de pétanque</t>
  </si>
  <si>
    <t>Piétonnisation + borne sens unique depuis Cous Sextius vers Rue Célony, Piétonnisation + borne sens unique depuis Rue Célony vers Cours Sextius, Suppression des potelets anti-stationnement</t>
  </si>
  <si>
    <t xml:space="preserve">a garder tel que maintenant mais voir le stationnement anarchique des véhicules </t>
  </si>
  <si>
    <t>Création d'un parking pour forrains en lieu et place de la voie de bus entre la rue des Guerriers et la rue des Etuves et entre la rue des Etuves et le Cours Sextius afin de libérer le haut du Cours Sextius, Mutualiser une zone de dépose minute sur le Cours Sextius pour l'école, les mariages et les livraisons, Création d'une aide financière aux ravalement de façades étendue à l'ensemble du quartier du Faubourg, Réalisation d'une étude de l'offre et de l'utilité du service des transports en communs (bus) en transit autour du quartier, Révision du PLU pour sur l'ensemble quartier pour prise en compte des spécificités de chaque rue et de la requalification en cours, Mise en place d'un dispositif attractif pour inciter les artistes, artisans et créateurs à s'implanter dans le quartier (loyer bas, aide à l'installation, démarchage...)</t>
  </si>
  <si>
    <t xml:space="preserve">refaire les trottoirs de la rue de la molle cote droit trés impacter par les racines des arbres et replanter des arbres qui n'ont pas de problèmes de racines </t>
  </si>
  <si>
    <t>rose_daydie@hotmail.fr</t>
  </si>
  <si>
    <t>Rose Moreno</t>
  </si>
  <si>
    <t>17 rue celony</t>
  </si>
  <si>
    <t>Non</t>
  </si>
  <si>
    <t>Oui pour</t>
  </si>
  <si>
    <t>Création d'une réserve naturelle type "foret en centre ville"</t>
  </si>
  <si>
    <t>Interdit à la circulation sauf pour les riverains (borne), Uniquement diabelines et riverains (borne)</t>
  </si>
  <si>
    <t>Réduire le nombre de places de parking (30 places en créneau)</t>
  </si>
  <si>
    <t>Elargir les trottoirs piétons (sans bordure de trottoirs), Autoriser des terrasses plus importantes pour les cafés/restaurants/bar, Mise en place de collectes de tri sélectifs (conteneurs habillés ou enterrés), Sauvegarde et protection des platanes existants, Végétalisation supplémentaire du Cours, Rénovation et mise en valeur des fontaines et lavoirs</t>
  </si>
  <si>
    <t>Grande Brasserie</t>
  </si>
  <si>
    <t>Marché de produits locaux/bio sur l'avenue des Thermes, Marché nocturne l'été sur la bas du Cours Sexitus, Marché de Noël sur le bas du Cours Sextius</t>
  </si>
  <si>
    <t>Piétonisation avec mise en place d'une borne à l'angle de le rue des Chartreux + sens interdit sauf riverain pour la rue Gauffredy, Suppression des potelets anti-stationnement</t>
  </si>
  <si>
    <t>Le laisser tél quel</t>
  </si>
  <si>
    <t>Que le quartier devienne piéton comme le cours Mirabeau sauf pour les riverains avec des bornes, on est dans le centre ville, on doit faire comme le reste !!!</t>
  </si>
  <si>
    <t>frsicari@hotmail.fr</t>
  </si>
  <si>
    <t>FREDERIC SICARI</t>
  </si>
  <si>
    <t>0675389073</t>
  </si>
  <si>
    <t>Favorable</t>
  </si>
  <si>
    <t>Uniquement diabelines et riverains (borne)</t>
  </si>
  <si>
    <t>Ne proposer que des places de stationnement à durée limitée pour l'accés aux commerçants et des places de livraison, Prévoir une voie de dépose minute pour l'école Sextius à proximité de la fontaine Pascal</t>
  </si>
  <si>
    <t>Elargir les trottoirs piétons (sans bordure de trottoirs), Sauvegarde et protection des platanes existants, Végétalisation supplémentaire du Cours, Rénovation et mise en valeur des fontaines et lavoirs</t>
  </si>
  <si>
    <t>Mettre en valeur les arcades d'eau et de l'abrevoir, Végétaliser la zone, Mise en place d'un marché à thème, bio, qualitatif et local</t>
  </si>
  <si>
    <t>Grande surface alimentaire Bio - Type Marcel &amp; FIls</t>
  </si>
  <si>
    <t>Marché de produits locaux/bio sur l'avenue des Thermes, Lieu privilégié du centre ville pour l'organisation d'événements divers (salon, expo...)</t>
  </si>
  <si>
    <t>Piétonisation avec mise en place d'une borne à l'angle de le rue des Chartreux + sens interdit sauf riverain pour la rue Gauffredy, Création d'une végétalisation de la rue pour agrandissement de la couronne verte entre la pavillon Vendôme et le Pavillon Gauffredy (Puis le parc de l'amphitéatheatre à plus long terme), Elargir les trottoirs</t>
  </si>
  <si>
    <t>Conservation des places de parking existantes, Création de container de tri sélectif enterrés</t>
  </si>
  <si>
    <t>Piétonnisation + borne sens unique depuis Cous Sextius vers Rue Célony, Piétonnisation + borne sens unique depuis Rue Célony vers Cours Sextius</t>
  </si>
  <si>
    <t>Zone piétonne avec bornes, Suppression du béton bitumineux et réfection des voiries par un revêtement alternatif (pavé, béton désactivé, calade...)</t>
  </si>
  <si>
    <t>Je pense que l'on ne peut pas restreindre la circulation partout. Si les rues environnantes sont piétonisées (Celony, Van loo etc...) il faut que les voitures puissent circuler pour notamment emprunter le cours Sextius s'il est à double sens. Je pense qu'il faudrait aussi repenser la gestion des feux tricolores dans ce boulevard car aux heures de pointe c'est la grande pagaille sur une artère qui est pourtant assez large.</t>
  </si>
  <si>
    <t>Création d'un parking pour forrains en lieu et place de la voie de bus entre la rue des Guerriers et la rue des Etuves et entre la rue des Etuves et le Cours Sextius afin de libérer le haut du Cours Sextius, Mutualiser une zone de dépose minute sur le Cours Sextius pour l'école, les mariages et les livraisons, Mise en place d'un dispositif attractif pour inciter les artistes, artisans et créateurs à s'implanter dans le quartier (loyer bas, aide à l'installation, démarchage...)</t>
  </si>
  <si>
    <t>alinemineur@gmail.com</t>
  </si>
  <si>
    <t>Mineur aline</t>
  </si>
  <si>
    <t>0660451512</t>
  </si>
  <si>
    <t>Oui favorable à ce projet</t>
  </si>
  <si>
    <t>Oui favorable</t>
  </si>
  <si>
    <t>Création d’un parc de jeux pour les enfants, Création d'une réserve naturelle type "foret en centre ville"</t>
  </si>
  <si>
    <t>Conserver le même nombre de places qu'actuellement (env. 60 places en épis), Ne proposer que des places de stationnement à durée limitée pour l'accés aux commerçants et des places de livraison, Prévoir une voie de dépose minute pour l'école Sextius à proximité de la fontaine Pascal</t>
  </si>
  <si>
    <t>Grande surface alimentaire Bio - Type Marcel &amp; FIls, Laboratoire d'analyse Medical / Maison de santé, Local de mobilier - Type IKEA / Alinéa, Salle de sport - Type Basic Fit, Grande Brasserie</t>
  </si>
  <si>
    <t>Piétonnisation + borne sens unique depuis Cous Sextius vers Rue Célony</t>
  </si>
  <si>
    <t xml:space="preserve">Diminuer le nombre de passage bus en déviant ces derniers vers le mur végétal pour le rediriger vers gare routière
Améliorer le revêtement de chaussée pour améliorer la vie des riverains en baissant le niveau sonore
</t>
  </si>
  <si>
    <t>renaud.thiele@live.fr</t>
  </si>
  <si>
    <t>THIELE Renaud</t>
  </si>
  <si>
    <t>0664959140 16 rue Van Loo</t>
  </si>
  <si>
    <t>Cours Sextius piéton avec bornes pour les riverains et les commerçants</t>
  </si>
  <si>
    <t>Elargir les trottoirs piétons (sans bordure de trottoirs), Autoriser des terrasses plus importantes pour les cafés/restaurants/bar, Sauvegarde et protection des platanes existants, Rénovation et mise en valeur des fontaines et lavoirs</t>
  </si>
  <si>
    <t>Recréer un jardin des thermes comme en 1900 et favoriser l'accès piétons aux Thermes par le Cours Sextius</t>
  </si>
  <si>
    <t>Grande surface alimentaire Bio - Type Marcel &amp; FIls, Grande Brasserie</t>
  </si>
  <si>
    <t>Marché de produits locaux/bio sur l'avenue des Thermes</t>
  </si>
  <si>
    <t>Piétonnisation + borne sens unique depuis Rue Célony vers Cours Sextius</t>
  </si>
  <si>
    <t>Création d'une aide financière aux ravalement de façades étendue à l'ensemble du quartier du Faubourg, Réalisation d'une étude de l'offre et de l'utilité du service des transports en communs (bus) en transit autour du quartier</t>
  </si>
  <si>
    <t>Pour nous la priorité absolue est la piétonnisation de Célony et Van Loo</t>
  </si>
  <si>
    <t>michelangeli@live.fr</t>
  </si>
  <si>
    <t>MICHELANGELI Laetitia</t>
  </si>
  <si>
    <t>Adresse : 16 r. Van Loo 13100 Téléphone : 0610326914</t>
  </si>
  <si>
    <t>Sauvegarde et protection des platanes existants, Végétalisation supplémentaire du Cours</t>
  </si>
  <si>
    <t>Mettre en valeur les arcades d'eau et de l'abrevoir, Supprimer le stationnement, Végétaliser la zone</t>
  </si>
  <si>
    <t>Création d'une aide financière aux ravalement de façades étendue à l'ensemble du quartier du Faubourg</t>
  </si>
  <si>
    <t>arnaud.le-troter@univ-amu.fr</t>
  </si>
  <si>
    <t>le troter arnaud</t>
  </si>
  <si>
    <t>0664768349</t>
  </si>
  <si>
    <t>favorable</t>
  </si>
  <si>
    <t>pas d'avis</t>
  </si>
  <si>
    <t>Création d’un parc de jeux pour les enfants, Création d'une réserve naturelle type "foret en centre ville", Création d'un parc de type Jardin à la Française devant le Pavillon, potager collaboratif et educatif</t>
  </si>
  <si>
    <t>A sens unique vers le sud avec accès au Cours par la rue Lisse des Cordelier, Cours Sextius piéton avec bornes pour les riverains et les commerçants</t>
  </si>
  <si>
    <t>Piéton : non circulable à tout véhicule (uniquement piétons et piste cyclable), Interdit à la circulation sauf pour les riverains (borne), Uniquement diabelines et riverains (borne)</t>
  </si>
  <si>
    <t>Réduire le nombre de places de parking (30 places en créneau), Ne proposer que des places de stationnement à durée limitée pour l'accés aux commerçants et des places de livraison, Prévoir une voie de dépose minute pour l'école Sextius à proximité de la fontaine Pascal</t>
  </si>
  <si>
    <t>Elargir les trottoirs piétons (sans bordure de trottoirs), Autoriser des terrasses plus importantes pour les cafés/restaurants/bar, Mise en place de pistes cyclables, Mise en place de collectes de tri sélectifs (conteneurs habillés ou enterrés), Sauvegarde et protection des platanes existants, Végétalisation supplémentaire du Cours, Rénovation et mise en valeur des fontaines et lavoirs</t>
  </si>
  <si>
    <t>Piétonisation avec mise en place d'une borne à l'angle de le rue des Chartreux + sens interdit sauf riverain pour la rue Gauffredy, Accès à la rue réservée aux riverains (Panneau sens interdit sauf riverain), Création d'une végétalisation de la rue pour agrandissement de la couronne verte entre la pavillon Vendôme et le Pavillon Gauffredy (Puis le parc de l'amphitéatheatre à plus long terme)</t>
  </si>
  <si>
    <t>Création d'une esplanade piétonne entre la rue celony et le parking des beaux arts, Rue piétonne depuis la rue de la Molle vers la rue Celony avec borne, Création de container de tri sélectif enterrés, Création d'un terrain de pétanque</t>
  </si>
  <si>
    <t>gaetanpham@gmail.com</t>
  </si>
  <si>
    <t xml:space="preserve">Pham Gaëtan </t>
  </si>
  <si>
    <t>Commerçant du Quartier Faubourg</t>
  </si>
  <si>
    <t>Mise en place d'une voie à double sens jusqu'à l'hôtel du globe (accès parking) puis borne riverain</t>
  </si>
  <si>
    <t>Conserver le même nombre de places qu'actuellement (env. 60 places en épis)</t>
  </si>
  <si>
    <t>Autoriser des terrasses plus importantes pour les cafés/restaurants/bar, Mise en place de collectes de tri sélectifs (conteneurs habillés ou enterrés), Végétalisation supplémentaire du Cours, Rénovation et mise en valeur des fontaines et lavoirs</t>
  </si>
  <si>
    <t>Mettre en valeur les arcades d'eau et de l'abrevoir</t>
  </si>
  <si>
    <t>Marché nocturne l'été sur la bas du Cours Sexitus, Lieu privilégié du centre ville pour l'organisation d'événements divers (salon, expo...)</t>
  </si>
  <si>
    <t>Piétonisation avec mise en place d'une borne à l'angle de le rue des Chartreux + sens interdit sauf riverain pour la rue Gauffredy, Accès à la rue réservée aux riverains (Panneau sens interdit sauf riverain), Suppression des potelets anti-stationnement</t>
  </si>
  <si>
    <t>Création d'une esplanade piétonne entre la rue celony et le parking des beaux arts, Rue piétonne depuis la rue de la Molle vers la rue Celony avec borne</t>
  </si>
  <si>
    <t>Suppression des potelets anti-stationnement</t>
  </si>
  <si>
    <t>e_perraud@yahoo.fr</t>
  </si>
  <si>
    <t xml:space="preserve">Perraud Éric </t>
  </si>
  <si>
    <t>16 Rue Van Loo</t>
  </si>
  <si>
    <t xml:space="preserve">Favorable </t>
  </si>
  <si>
    <t xml:space="preserve">Pas favorable </t>
  </si>
  <si>
    <t>Piétonisation avec mise en place d'une borne à l'angle de le rue des Chartreux + sens interdit sauf riverain pour la rue Gauffredy, Création d'une végétalisation de la rue pour agrandissement de la couronne verte entre la pavillon Vendôme et le Pavillon Gauffredy (Puis le parc de l'amphitéatheatre à plus long terme)</t>
  </si>
  <si>
    <t>Création d'une esplanade piétonne entre la rue celony et le parking des beaux arts, Création de container de tri sélectif enterrés</t>
  </si>
  <si>
    <t>Pietonisation de la rueVan Loo</t>
  </si>
  <si>
    <t xml:space="preserve">Limitation circulation élargissement des trottoirs </t>
  </si>
  <si>
    <t>Création d'une aide financière aux ravalement de façades étendue à l'ensemble du quartier du Faubourg, Mise en place d'un dispositif attractif pour inciter les artistes, artisans et créateurs à s'implanter dans le quartier (loyer bas, aide à l'installation, démarchage...)</t>
  </si>
  <si>
    <t>md.boulanger@free.fr</t>
  </si>
  <si>
    <t xml:space="preserve">Boulanger michel </t>
  </si>
  <si>
    <t>0611051139</t>
  </si>
  <si>
    <t>?</t>
  </si>
  <si>
    <t>Elargir les trottoirs piétons (sans bordure de trottoirs), Mise en place de collectes de tri sélectifs (conteneurs habillés ou enterrés), Végétalisation supplémentaire du Cours, Rénovation et mise en valeur des fontaines et lavoirs</t>
  </si>
  <si>
    <t>Mettre en valeur les arcades d'eau et de l'abrevoir, Supprimer le stationnement, Végétaliser la zone, Mise en place d'un marché à thème, bio, qualitatif et local</t>
  </si>
  <si>
    <t>Création d'une esplanade piétonne entre la rue celony et le parking des beaux arts, Rue piétonne depuis la rue de la Molle vers la rue Celony avec borne, Création de container de tri sélectif enterrés</t>
  </si>
  <si>
    <t>Mutualiser une zone de dépose minute sur le Cours Sextius pour l'école, les mariages et les livraisons, Création d'une aide financière aux ravalement de façades étendue à l'ensemble du quartier du Faubourg</t>
  </si>
  <si>
    <t>telesextius@wanadoo.fr</t>
  </si>
  <si>
    <t>Loïc Caruana</t>
  </si>
  <si>
    <t>0442262688</t>
  </si>
  <si>
    <t>A double sens : accès uniquement par le sud (depuis le Bd de la République) avec giratoire au niveau de la fontaine Pascal, Cours Sextius piéton avec bornes pour les riverains et les commerçants, accès pour nos clients qui nous déposent ou récupèrent des appareils</t>
  </si>
  <si>
    <t>Mise en place d'une voie à double sens jusqu'à l'hôtel du globe (accès parking) puis borne riverain, accessible à tous sauf gros bus et camions.</t>
  </si>
  <si>
    <t>Conserver le même nombre de places qu'actuellement (env. 60 places en épis), Prévoir une voie de dépose minute pour l'école Sextius à proximité de la fontaine Pascal</t>
  </si>
  <si>
    <t>Mise en place de collectes de tri sélectifs (conteneurs habillés ou enterrés), Végétalisation supplémentaire du Cours</t>
  </si>
  <si>
    <t>Laboratoire d'analyse Medical / Maison de santé</t>
  </si>
  <si>
    <t>Marché nocturne l'été sur la bas du Cours Sexitus</t>
  </si>
  <si>
    <t>surtout laisser accessible en voiture et utilitaires sinon c'est la mort du quartier si plus aucun commerçant; et si plus de circulation = plus de commerçants, vous le savez</t>
  </si>
  <si>
    <t>Conservation des places de parking existantes, Voie à double sens jusqu'au parking des Beaux Arts, Création de container de tri sélectif enterrés, surtout laisser accessible en voiture et utilitaires sinon c'est la mort du quartier si plus aucun commerçant; et si plus de circulation = plus de commerçants, vous le savez</t>
  </si>
  <si>
    <t xml:space="preserve">laisser accessible en voiture </t>
  </si>
  <si>
    <t>laisser accessible en voiture</t>
  </si>
  <si>
    <t>redonner de la luminosité car très sombre</t>
  </si>
  <si>
    <t>Mise en place d'un dispositif attractif pour inciter les artistes, artisans et créateurs à s'implanter dans le quartier (loyer bas, aide à l'installation, démarchage...), surtout laisser accessible en voiture et utilitaires sinon c'est la mort du quartier si plus aucun commerçant; et si plus de circulation = plus de commerçants, vous le savez</t>
  </si>
  <si>
    <t>depuis les évènements sur la partie haute du cours sextius, nous subissons de gros difficultés pour évoluer sans local commercial alors si en plus de ça vous nous supprimez la  circulation, ce ne sera plus possible d'avoir un commerce dans ce quartier</t>
  </si>
  <si>
    <t>jd.desgrouas@wanadoo.fr</t>
  </si>
  <si>
    <t>Jean Daniel Desgrouas</t>
  </si>
  <si>
    <t>0646147525</t>
  </si>
  <si>
    <t>Elargir les trottoirs piétons (sans bordure de trottoirs), Mise en place de pistes cyclables, Mise en place de collectes de tri sélectifs (conteneurs habillés ou enterrés), Végétalisation supplémentaire du Cours, Rénovation et mise en valeur des fontaines et lavoirs</t>
  </si>
  <si>
    <t>Grande surface alimentaire Bio - Type Marcel &amp; FIls, Salle de sport - Type Basic Fit</t>
  </si>
  <si>
    <t>Les activités sont sources de nuisances</t>
  </si>
  <si>
    <t>Création d'une végétalisation de la rue pour agrandissement de la couronne verte entre la pavillon Vendôme et le Pavillon Gauffredy (Puis le parc de l'amphitéatheatre à plus long terme), Suppression des potelets anti-stationnement</t>
  </si>
  <si>
    <t>Piétonnisation + borne sens unique depuis Cous Sextius vers Rue Célony, Suppression des potelets anti-stationnement</t>
  </si>
  <si>
    <t>Zone piétonne avec bornes, Suppression des potelets anti-stationnement</t>
  </si>
  <si>
    <t xml:space="preserve">Pas de souhait précis </t>
  </si>
  <si>
    <t>regine.garcin@sfr.fr</t>
  </si>
  <si>
    <t>REGINE GARCIN</t>
  </si>
  <si>
    <t>0621835638</t>
  </si>
  <si>
    <t>d'accord</t>
  </si>
  <si>
    <t>d'accord, mais reconstruction à l'identique à savoir 1 seul étage</t>
  </si>
  <si>
    <t>d'accord, il'y a pas assez de places sur Aix</t>
  </si>
  <si>
    <t>d'accord, c'est une bonne chose pour la préservation du patrimoine, ces immeubles en ont bien besoin</t>
  </si>
  <si>
    <t>d'accord, désenclavement de la rue Vendôme</t>
  </si>
  <si>
    <t>Mise en place de pistes cyclables, Mise en place de collectes de tri sélectifs (conteneurs habillés ou enterrés), Sauvegarde et protection des platanes existants, Rénovation et mise en valeur des fontaines et lavoirs</t>
  </si>
  <si>
    <t>Grande surface alimentaire Bio - Type Marcel &amp; FIls, Laboratoire d'analyse Medical / Maison de santé, Local de mobilier - Type IKEA / Alinéa</t>
  </si>
  <si>
    <t>Création d'une esplanade piétonne entre la rue celony et le parking des beaux arts, Voie à double sens jusqu'au parking des Beaux Arts, Création de container de tri sélectif enterrés</t>
  </si>
  <si>
    <t>qu'il reste comme il est c'est une artère principale</t>
  </si>
  <si>
    <t>Mutualiser une zone de dépose minute sur le Cours Sextius pour l'école, les mariages et les livraisons, Création d'une aide financière aux ravalement de façades étendue à l'ensemble du quartier du Faubourg, Mise en place d'un dispositif attractif pour inciter les artistes, artisans et créateurs à s'implanter dans le quartier (loyer bas, aide à l'installation, démarchage...)</t>
  </si>
  <si>
    <t>Je pense qu'il faudrait interdire la circulation en haut du Cours Sextius, et piétoniser les rues adjacentes avec bornes pour l'accès aux riverains</t>
  </si>
  <si>
    <t>dardalhon.anne@gmail.com</t>
  </si>
  <si>
    <t>Anne DARDALHON</t>
  </si>
  <si>
    <t>0681701119</t>
  </si>
  <si>
    <t>Favorable si bâtiment(s) pas trop élévé(s)</t>
  </si>
  <si>
    <t xml:space="preserve">Cours Sextius piéton avec bornes pour les riverains et les commerçants, Déplacement de la fontaine au centre du cours </t>
  </si>
  <si>
    <t>Accès à la rue réservée aux riverains (Panneau sens interdit sauf riverain), Création d'une végétalisation de la rue pour agrandissement de la couronne verte entre la pavillon Vendôme et le Pavillon Gauffredy (Puis le parc de l'amphitéatheatre à plus long terme), Suppression des potelets anti-stationnement</t>
  </si>
  <si>
    <t>Plus de végatilisation, plus de place pour les piéton. type Av. des Belges. Plus de stationnement</t>
  </si>
  <si>
    <t xml:space="preserve">Création d'un parking pour forrains en lieu et place de la voie de bus entre la rue des Guerriers et la rue des Etuves et entre la rue des Etuves et le Cours Sextius afin de libérer le haut du Cours Sextius, Mutualiser une zone de dépose minute sur le Cours Sextius pour l'école, les mariages et les livraisons, Création d'une aide financière aux ravalement de façades étendue à l'ensemble du quartier du Faubourg, Réalisation d'une étude de l'offre et de l'utilité du service des transports en communs (bus) en transit autour du quartier, Révision du PLU pour sur l'ensemble quartier pour prise en compte des spécificités de chaque rue et de la requalification en cours, Mise en place d'un dispositif attractif pour inciter les artistes, artisans et créateurs à s'implanter dans le quartier (loyer bas, aide à l'installation, démarchage...), Passage du parking Cardeurs en parking réservé aux riverains </t>
  </si>
  <si>
    <t xml:space="preserve">Extrèmement favorable à la piétonnisation du quartier, à sa végétalisation et à son développement au niveau animation et appropriation avec le centre ville, mais très peu de possibilité de stationnements pour les riverains : a prendre en compte. </t>
  </si>
  <si>
    <t>jpdarrivere@free.fr</t>
  </si>
  <si>
    <t>DARRIVERE Jean Paul</t>
  </si>
  <si>
    <t xml:space="preserve">06 75 09 50 74        94 Cours Sextius </t>
  </si>
  <si>
    <t>Très Favorable</t>
  </si>
  <si>
    <t>Ne proposer que des places de stationnement à durée limitée pour l'accés aux commerçants et des places de livraison</t>
  </si>
  <si>
    <t>Marché de produits locaux/bio sur l'avenue des Thermes, Marché nocturne l'été sur la bas du Cours Sexitus, Lieu privilégié du centre ville pour l'organisation d'événements divers (salon, expo...)</t>
  </si>
  <si>
    <t xml:space="preserve">Elargir les trottoirs , détourner 50% de la circulation des bus vers la rue de l'entrepôt et l'avenue G. pompidou.Prévoir une voie commune BUS et Cyclistes( faute de place) et une circulationdouble sens pour véhicules automobiles. </t>
  </si>
  <si>
    <t>caroltitou@gmail.com</t>
  </si>
  <si>
    <t>krol rigaud</t>
  </si>
  <si>
    <t>Si le nouveau bâtiment est construit dans le respect du quartier avec des matériaux renouvelables...</t>
  </si>
  <si>
    <t xml:space="preserve">OUI je suis favorable </t>
  </si>
  <si>
    <t>oui</t>
  </si>
  <si>
    <t>Il y a déjà le pavillon vendome avec une aire de jeux pourquoi pas un jardin partagé !</t>
  </si>
  <si>
    <t xml:space="preserve">Pas d'avis </t>
  </si>
  <si>
    <t>A double sens : accès uniquement par le sud (depuis le Bd de la République) avec giratoire au niveau de la fontaine Pascal, A double sens avec la rue lisse des Cordeliers semi piétonne</t>
  </si>
  <si>
    <t>Supprimer complétement le stationnement, ne conserver que des places de livraison, Prévoir une voie de dépose minute pour l'école Sextius à proximité de la fontaine Pascal, Réserver le stationnement pour les commerçants</t>
  </si>
  <si>
    <t>Elargir les trottoirs piétons (sans bordure de trottoirs), Autoriser des terrasses plus importantes pour les cafés/restaurants/bar, Mise en place de collectes de tri sélectifs (conteneurs habillés ou enterrés), Sauvegarde et protection des platanes existants, Rénovation et mise en valeur des fontaines et lavoirs</t>
  </si>
  <si>
    <t>Mettre en valeur les arcades d'eau et de l'abrevoir, Supprimer le stationnement, Végétaliser la zone, Mise en place d'un marché à thème, bio, qualitatif et local, Recréer un jardin des thermes comme en 1900 et favoriser l'accès piétons aux Thermes par le Cours Sextius, Prévoir des petits endroits pour les chiens...</t>
  </si>
  <si>
    <t xml:space="preserve">Je ne pense pas que l'on puisse choisir le type de commerçant cela va être la loi du marché (malheureusement). </t>
  </si>
  <si>
    <t>roland.descouens@gmail.com</t>
  </si>
  <si>
    <t>Roland Descouens</t>
  </si>
  <si>
    <t>14, rue Vendôme</t>
  </si>
  <si>
    <t>si le projet consiste à étendre le jardin à la propriété anciennement de la SACEM : OUI</t>
  </si>
  <si>
    <t>pas d'avis mais le bâtiment est vétuste</t>
  </si>
  <si>
    <t>Je pense qu'il faut déplacer l'Ecole et en profiter pour faire l'extension du jardin Vendôme</t>
  </si>
  <si>
    <t>A sens unique vers le sud avec accès au Cours par la rue Lisse des Cordelier</t>
  </si>
  <si>
    <t>Elargir les trottoirs piétons (sans bordure de trottoirs), Autoriser des terrasses plus importantes pour les cafés/restaurants/bar, Mise en place de pistes cyclables, Mise en place de collectes de tri sélectifs (conteneurs habillés ou enterrés), Sauvegarde et protection des platanes existants</t>
  </si>
  <si>
    <t>Mettre en valeur les arcades d'eau et de l'abrevoir, Supprimer le stationnement, Végétaliser la zone, Attention à l'entretien une fois le projet réalisé. Aujourd'hui c'est abandonné !</t>
  </si>
  <si>
    <t>Grande surface alimentaire Bio - Type Marcel &amp; FIls, Laboratoire d'analyse Medical / Maison de santé, Salle de sport - Type Basic Fit, Grande Brasserie, cabinet médical (médecins généralistes...)</t>
  </si>
  <si>
    <t>Accès à la rue réservée aux riverains (Panneau sens interdit sauf riverain)</t>
  </si>
  <si>
    <t>Elargissement des trottoirs, requalification des commerces</t>
  </si>
  <si>
    <t>Création d'une aide financière aux ravalement de façades étendue à l'ensemble du quartier du Faubourg, Mise en place d'un dispositif attractif pour inciter les artistes, artisans et créateurs à s'implanter dans le quartier (loyer bas, aide à l'installation, démarchage...), s'assurer que les loyers des commerces ne sont pas excessifs sur le cours Sextius</t>
  </si>
  <si>
    <t>Merci d'organiser cette consultation ! Bon courage pour la synthèse !</t>
  </si>
  <si>
    <t>jc@marcellet.com</t>
  </si>
  <si>
    <t>Jean-Claude MARCELLET</t>
  </si>
  <si>
    <t>0611517985</t>
  </si>
  <si>
    <t xml:space="preserve">L'école des beaux arts n'a aucune raison d'être à cet endroit. </t>
  </si>
  <si>
    <t>opbaixois@gmail.com</t>
  </si>
  <si>
    <t>Conrad, Christine</t>
  </si>
  <si>
    <t>100, cours sextius 13100</t>
  </si>
  <si>
    <t>favorable à 100%</t>
  </si>
  <si>
    <t>je ne connais pas et préfère ne pas me prononcer, je fais confiance aux habitants du quartier</t>
  </si>
  <si>
    <t>Mise en place d'une voie à double sens jusqu'à l'hôtel du globe (accès parking) puis borne riverain, place de livraison pour les commerçants et riverains</t>
  </si>
  <si>
    <t>Prévoir une voie de dépose minute pour l'école Sextius à proximité de la fontaine Pascal, rajouter des places de parking, No parking / No business</t>
  </si>
  <si>
    <t>Autoriser des terrasses plus importantes pour les cafés/restaurants/bar, Mise en place de pistes cyclables, Mise en place de collectes de tri sélectifs (conteneurs habillés ou enterrés), Sauvegarde et protection des platanes existants, Rénovation et mise en valeur des fontaines et lavoirs</t>
  </si>
  <si>
    <t>Mettre en valeur les arcades d'eau et de l'abrevoir, Végétaliser la zone, Mise en place d'un marché à thème, bio, qualitatif et local, Recréer un jardin des thermes comme en 1900 et favoriser l'accès piétons aux Thermes par le Cours Sextius</t>
  </si>
  <si>
    <t>petits commerces</t>
  </si>
  <si>
    <t>Rue piétonne depuis la rue de la Molle vers la rue Celony avec borne, Conservation des places de parking existantes, Création de container de tri sélectif enterrés</t>
  </si>
  <si>
    <t>ne me prononce pas</t>
  </si>
  <si>
    <t>Mutualiser une zone de dépose minute sur le Cours Sextius pour l'école, les mariages et les livraisons, Mise en place d'un dispositif attractif pour inciter les artistes, artisans et créateurs à s'implanter dans le quartier (loyer bas, aide à l'installation, démarchage...)</t>
  </si>
  <si>
    <t>axel.majerus@me.com</t>
  </si>
  <si>
    <t xml:space="preserve">MAJERUS AXEL </t>
  </si>
  <si>
    <t>0699734030</t>
  </si>
  <si>
    <t xml:space="preserve">Propriétaire bailleur </t>
  </si>
  <si>
    <t xml:space="preserve">Oui très favorable </t>
  </si>
  <si>
    <t xml:space="preserve">Je ne sais pas </t>
  </si>
  <si>
    <t xml:space="preserve">Non favorable </t>
  </si>
  <si>
    <t>Création d'une esplanade piétonne entre la rue celony et le parking des beaux arts, Rue piétonne depuis la rue de la Molle vers la rue Celony avec borne, Conservation des places de parking existantes, Voie à double sens jusqu'au parking des Beaux Arts, Création de container de tri sélectif enterrés</t>
  </si>
  <si>
    <t xml:space="preserve">Pas de souhaits particuliers </t>
  </si>
  <si>
    <t>hschryve@yahoo.fr</t>
  </si>
  <si>
    <t>Hélène SCHRYVE</t>
  </si>
  <si>
    <t>0632140069</t>
  </si>
  <si>
    <t>Favorable !!</t>
  </si>
  <si>
    <t>Piéton : non circulable à tout véhicule (uniquement piétons et piste cyclable), Interdit à la circulation sauf pour les riverains (borne)</t>
  </si>
  <si>
    <t>marie.amoureux6@gmail.com</t>
  </si>
  <si>
    <t>AMOUREUX Marie</t>
  </si>
  <si>
    <t>16 rue Van Loo</t>
  </si>
  <si>
    <t>Création d’un parc de jeux pour les enfants, Création d'une réserve naturelle type "foret en centre ville", Création d'un parc de type Jardin à la Française devant le Pavillon, Création d'un parc pour les chiens</t>
  </si>
  <si>
    <t>Uniquement diabelines et riverains (borne), Mise en place d'une voie à double sens jusqu'à l'hôtel du globe (accès parking) puis borne riverain</t>
  </si>
  <si>
    <t>Prévoir une voie de dépose minute pour l'école Sextius à proximité de la fontaine Pascal</t>
  </si>
  <si>
    <t>Elargir les trottoirs piétons (sans bordure de trottoirs), Mise en place de collectes de tri sélectifs (conteneurs habillés ou enterrés), Sauvegarde et protection des platanes existants</t>
  </si>
  <si>
    <t>Mise en place d'un marché à thème, bio, qualitatif et local</t>
  </si>
  <si>
    <t>Conservation des places de parking existantes</t>
  </si>
  <si>
    <t>Création d'un parking pour forrains en lieu et place de la voie de bus entre la rue des Guerriers et la rue des Etuves et entre la rue des Etuves et le Cours Sextius afin de libérer le haut du Cours Sextius, Mutualiser une zone de dépose minute sur le Cours Sextius pour l'école, les mariages et les livraisons, Réalisation d'une étude de l'offre et de l'utilité du service des transports en communs (bus) en transit autour du quartier, Révision du PLU pour sur l'ensemble quartier pour prise en compte des spécificités de chaque rue et de la requalification en cours, Mise en place d'un dispositif attractif pour inciter les artistes, artisans et créateurs à s'implanter dans le quartier (loyer bas, aide à l'installation, démarchage...)</t>
  </si>
  <si>
    <t>Je suis favorable à un accès simplifié à la ville et ses commerces. La vie d'un quartier est, à mon sens, plus que primordiale. Notre zone résidentielle doit être, autant que faire se peut, un îlot de tranquillité (notamment concernant les écoles, maternelles incluses dans le quartier) mais aussi de partage. Les aménagements proposés permettraient également de désengorger les rues de véhicules, et de pérenniser l'avenir des bâtiments anciens, ce qui me paraît vital.</t>
  </si>
  <si>
    <t>frederic.guillemin@outlook.fr</t>
  </si>
  <si>
    <t>Frederic Guillemin</t>
  </si>
  <si>
    <t>14, rue de la Paix</t>
  </si>
  <si>
    <t>N/A</t>
  </si>
  <si>
    <t>Elargir les trottoirs piétons (sans bordure de trottoirs), Mise en place de pistes cyclables, Sauvegarde et protection des platanes existants, Végétalisation supplémentaire du Cours, Rénovation et mise en valeur des fontaines et lavoirs</t>
  </si>
  <si>
    <t>Végétaliser la zone, Recréer un jardin des thermes comme en 1900 et favoriser l'accès piétons aux Thermes par le Cours Sextius</t>
  </si>
  <si>
    <t>Lieu privilégié du centre ville pour l'organisation d'événements divers (salon, expo...)</t>
  </si>
  <si>
    <t>Accès à la rue réservée aux riverains (Panneau sens interdit sauf riverain), Création d'une végétalisation de la rue pour agrandissement de la couronne verte entre la pavillon Vendôme et le Pavillon Gauffredy (Puis le parc de l'amphitéatheatre à plus long terme)</t>
  </si>
  <si>
    <t>Création d'une esplanade piétonne entre la rue celony et le parking des beaux arts, Création de container de tri sélectif enterrés, Création d'un terrain de pétanque</t>
  </si>
  <si>
    <t xml:space="preserve">Fibre Optique ? </t>
  </si>
  <si>
    <t>chantallepuil@gmail.com</t>
  </si>
  <si>
    <t>LE PUIL Chantal</t>
  </si>
  <si>
    <t>0613793481 8 Rue Emile Tavan 13100 AIX EN PROVENCE</t>
  </si>
  <si>
    <t xml:space="preserve">FAVORABLE </t>
  </si>
  <si>
    <t>FAVORABLE</t>
  </si>
  <si>
    <t>A double sens : accès uniquement par le sud (depuis le Bd de la République) avec giratoire au niveau de la fontaine Pascal, A sens unique vers le sud avec accès au Cours par la rue Lisse des Cordelier</t>
  </si>
  <si>
    <t>Mise en place de pistes cyclables, Mise en place de collectes de tri sélectifs (conteneurs habillés ou enterrés), Sauvegarde et protection des platanes existants, Végétalisation supplémentaire du Cours, Rénovation et mise en valeur des fontaines et lavoirs</t>
  </si>
  <si>
    <t>Grande surface alimentaire Bio - Type Marcel &amp; FIls, Local de mobilier - Type IKEA / Alinéa, Grande Brasserie</t>
  </si>
  <si>
    <t>Création d'une esplanade piétonne entre la rue celony et le parking des beaux arts, Rue piétonne depuis la rue de la Molle vers la rue Celony avec borne, Conservation des places de parking existantes, Voie à double sens jusqu'au parking des Beaux Arts, Création de container de tri sélectif enterrés, Création d'un terrain de pétanque</t>
  </si>
  <si>
    <t>MAINTIENT DU DOUBLE SENS DE LA CIRCULATION POUR DESENGAGEMENT COURS SEXTIUS</t>
  </si>
  <si>
    <t>Mutualiser une zone de dépose minute sur le Cours Sextius pour l'école, les mariages et les livraisons, Création d'une aide financière aux ravalement de façades étendue à l'ensemble du quartier du Faubourg, Réalisation d'une étude de l'offre et de l'utilité du service des transports en communs (bus) en transit autour du quartier, Révision du PLU pour sur l'ensemble quartier pour prise en compte des spécificités de chaque rue et de la requalification en cours, Mise en place d'un dispositif attractif pour inciter les artistes, artisans et créateurs à s'implanter dans le quartier (loyer bas, aide à l'installation, démarchage...)</t>
  </si>
  <si>
    <t>jyrousseau54@gmail.com</t>
  </si>
  <si>
    <t>Rousseau Jean Yves</t>
  </si>
  <si>
    <t>Favorable en raison:
1) Nature même du projet environnemental
2) la sécurité routière découlant du projet</t>
  </si>
  <si>
    <t>Maintien du double sens de la circulation pour désengagement cours Sextius</t>
  </si>
  <si>
    <t>louloche@live.fr</t>
  </si>
  <si>
    <t xml:space="preserve">Kalkotour Patrick </t>
  </si>
  <si>
    <t>0442241265</t>
  </si>
  <si>
    <t>Commerçant du Quartier Faubourg, Commerçant Aixois, Habitant Aixois</t>
  </si>
  <si>
    <t xml:space="preserve">Favorable  </t>
  </si>
  <si>
    <t>Aucun avis</t>
  </si>
  <si>
    <t xml:space="preserve">Non </t>
  </si>
  <si>
    <t>Interdit à la circulation sauf pour les riverains (borne), Uniquement diabelines et riverains (borne), Mise en place d'une voie à double sens jusqu'à l'hôtel du globe (accès parking) puis borne riverain</t>
  </si>
  <si>
    <t>Mise en place d'un marché à thème, bio, qualitatif et local, Recréer un jardin des thermes comme en 1900 et favoriser l'accès piétons aux Thermes par le Cours Sextius</t>
  </si>
  <si>
    <t xml:space="preserve">Local de mobilier - Type IKEA / Alinéa, Vêtement enfant </t>
  </si>
  <si>
    <t xml:space="preserve">Marché de produits locaux/bio sur l'avenue des Thermes, Marché nocturne l'été sur la bas du Cours Sexitus, Marché de Noël sur le bas du Cours Sextius, Lieu privilégié du centre ville pour l'organisation d'événements divers (salon, expo...), Redonner vie au quartier </t>
  </si>
  <si>
    <t xml:space="preserve">Le quartier est délaissé depuis de nombreuses années trop de circulation alors que les rues en effondrent. Aucune attractivité du quartier alors que nous pourrions faire un marché, des animations pour profiter de l’ombrage naturel du cours écrouas. Les commerces sont laissés à l’abandon ou bien seuls des kebabs ou snacks s’ouvrent. </t>
  </si>
  <si>
    <t>privatetvv@gmail.com</t>
  </si>
  <si>
    <t>van Vliet , Teunis</t>
  </si>
  <si>
    <t>06-46289228 / 12, rue de l'ancienne Madeleine, 13100 Aix en Provence</t>
  </si>
  <si>
    <t>Proprietaire d'un appartement au 92 Cours Sextius, 13100 Aix en Provence</t>
  </si>
  <si>
    <t>Favorable au projet</t>
  </si>
  <si>
    <t>Favorable au projet, mais pas un priorite</t>
  </si>
  <si>
    <t>Favorable au projet mais pas un priorite</t>
  </si>
  <si>
    <t>Favorable au projet mais dans le contexte que cet ecole devient aussi un centre culturel avec access pour les gens qui habitent dans le cartier.....plus de interaction !!!!</t>
  </si>
  <si>
    <t>Mise en place d'une voie a double sens jusqu'a l'hotel du globe (acces parking) et entre ce parking et la Periph que acces pour riverains et diablines du nord direction sud (du haut en bas)</t>
  </si>
  <si>
    <t xml:space="preserve">Elargir les trottoirs piétons (sans bordure de trottoirs), Mise en place de pistes cyclables, Mise en place de collectes de tri sélectifs (conteneurs habillés ou enterrés), Sauvegarde et protection des platanes existants, Végétalisation supplémentaire du Cours, Rénovation et mise en valeur des fontaines et lavoirs, collectes de tri selectifs enterrees (ca dans tout cas pour Aix vieille ville en general </t>
  </si>
  <si>
    <t>Supprimer le stationnement, Végétaliser la zone, Mise en place d'un marché à thème, bio, qualitatif et local</t>
  </si>
  <si>
    <t>Salle de sport - Type Basic Fit, Grande Brasserie, Agent Immobilier, Fleuriste, Fruits/ Legumes, Design Interieure, Cadeaux, Fashion, Boulangerie, Boucherie</t>
  </si>
  <si>
    <t>Marché de produits locaux/bio sur l'avenue des Thermes, Marché de Noël sur le bas du Cours Sextius</t>
  </si>
  <si>
    <t>Piétonisation avec mise en place d'une borne à l'angle de le rue des Chartreux + sens interdit sauf riverain pour la rue Gauffredy, Suppression des potelets anti-stationnement, Zone pietone, avec vegetalisation, access riverains et leurs visiteurs</t>
  </si>
  <si>
    <t>Rue piétonne depuis la rue de la Molle vers la rue Celony avec borne, Création de container de tri sélectif enterrés, Création d'un terrain de pétanque</t>
  </si>
  <si>
    <t>voie cyclistes et enlargir zone pietone</t>
  </si>
  <si>
    <t>charpentier.jm@free.fr</t>
  </si>
  <si>
    <t>Charpentier, Jean-Matthieu</t>
  </si>
  <si>
    <t>8 rue Emile Tavan 13100 Aix en Provence</t>
  </si>
  <si>
    <t>Création d'une réserve naturelle type "foret en centre ville", Création d'un parc de type Jardin à la Française devant le Pavillon</t>
  </si>
  <si>
    <t>A double sens avec un accès pour les riverains et pour les livraisons</t>
  </si>
  <si>
    <t>Piéton : non circulable à tout véhicule (uniquement piétons et piste cyclable), Uniquement diabelines et riverains (borne)</t>
  </si>
  <si>
    <t>Petite surface Bio, bars, restaurant et petite salle de musical (jazz)</t>
  </si>
  <si>
    <t>Accès à la rue réservée aux riverains (Panneau sens interdit sauf riverain), Suppression des potelets anti-stationnement, Accès aux diablines</t>
  </si>
  <si>
    <t>Voie à double sens jusqu'au parking des Beaux Arts, Création de container de tri sélectif enterrés, piéton partiel et accès aux riverains</t>
  </si>
  <si>
    <t>Aménagement des stationnements mais en laissant l'axe routier pour laisser entrer et sortir les différents véhicules</t>
  </si>
  <si>
    <t>Création d'un parking pour forrains en lieu et place de la voie de bus entre la rue des Guerriers et la rue des Etuves et entre la rue des Etuves et le Cours Sextius afin de libérer le haut du Cours Sextius, Mutualiser une zone de dépose minute sur le Cours Sextius pour l'école, les mariages et les livraisons, Réalisation d'une étude de l'offre et de l'utilité du service des transports en communs (bus) en transit autour du quartier, Mise en place d'un dispositif attractif pour inciter les artistes, artisans et créateurs à s'implanter dans le quartier (loyer bas, aide à l'installation, démarchage...)</t>
  </si>
  <si>
    <t>Les points forts pour moi sont de garder une certaine circulations dans ce quartier et envisager une végétalisation de l'ensemble du quartier.</t>
  </si>
  <si>
    <t>gabrielramond@free.fr</t>
  </si>
  <si>
    <t xml:space="preserve">Ramond Jean Gabriel </t>
  </si>
  <si>
    <t xml:space="preserve">06 51 11 38 19, 15 rue du 11 novembre </t>
  </si>
  <si>
    <t xml:space="preserve">Oui favorable </t>
  </si>
  <si>
    <t xml:space="preserve">Oui bâtiments peu esthétiques </t>
  </si>
  <si>
    <t xml:space="preserve">Oui mettre fin à l isolement de l école </t>
  </si>
  <si>
    <t>Mise en place de collectes de tri sélectifs (conteneurs habillés ou enterrés), Végétalisation supplémentaire du Cours, Rénovation et mise en valeur des fontaines et lavoirs</t>
  </si>
  <si>
    <t>Supprimer le stationnement, Mise en place d'un marché à thème, bio, qualitatif et local, Recréer un jardin des thermes comme en 1900 et favoriser l'accès piétons aux Thermes par le Cours Sextius</t>
  </si>
  <si>
    <t>Laboratoire d'analyse Medical / Maison de santé, Grande Brasserie</t>
  </si>
  <si>
    <t xml:space="preserve">Pietonnisation au maximum </t>
  </si>
  <si>
    <t xml:space="preserve">Mise en valeur de l  église pour des concerts 
Rénovation des logements de fonction de l école </t>
  </si>
  <si>
    <t>annesosail@gmail.com</t>
  </si>
  <si>
    <t>Anne Sophie SAILLIO</t>
  </si>
  <si>
    <t>0617092643</t>
  </si>
  <si>
    <t>Commerçant Aixois</t>
  </si>
  <si>
    <t xml:space="preserve">Remise aux normes </t>
  </si>
  <si>
    <t>Réduire le nombre de places de parking (30 places en créneau), Supprimer complétement le stationnement, ne conserver que des places de livraison, Prévoir une voie de dépose minute pour l'école Sextius à proximité de la fontaine Pascal</t>
  </si>
  <si>
    <t>Elargir les trottoirs piétons (sans bordure de trottoirs), Autoriser des terrasses plus importantes pour les cafés/restaurants/bar, Mise en place de pistes cyclables, Mise en place de collectes de tri sélectifs (conteneurs habillés ou enterrés), Végétalisation supplémentaire du Cours, Rénovation et mise en valeur des fontaines et lavoirs</t>
  </si>
  <si>
    <t>Mettre en valeur les arcades d'eau et de l'abrevoir, Supprimer le stationnement, Végétaliser la zone, Recréer un jardin des thermes comme en 1900 et favoriser l'accès piétons aux Thermes par le Cours Sextius</t>
  </si>
  <si>
    <t>Accès à la rue réservée aux riverains (Panneau sens interdit sauf riverain), Suppression des potelets anti-stationnement</t>
  </si>
  <si>
    <t>cccaroline@free.fr</t>
  </si>
  <si>
    <t>Crémieux-Charpentier Caroline</t>
  </si>
  <si>
    <t>8 rue Emile Tavan</t>
  </si>
  <si>
    <t>Commerçant du Quartier Faubourg, Habitant du Quartier Faubourg</t>
  </si>
  <si>
    <t>Je suis favorable à l'ouverture et au réaménagement des jardins.</t>
  </si>
  <si>
    <t>Je suis éventuellement favorable mais un R+2 me parait un peu haut et il faut prévoir de "reloger" les associations et la bibliothèque. Projet à revoir.</t>
  </si>
  <si>
    <t>Je suis favorable.</t>
  </si>
  <si>
    <t>Création d'une réserve naturelle type "foret en centre ville", Création d'un parc à chien pour remplacer celui du Pavillon Vendôme</t>
  </si>
  <si>
    <t>Je suis tout à fait favorable.</t>
  </si>
  <si>
    <t>A double sens avec un accés par le nord pour que les riverains puissent sortir du quartier et un accés par le sud (du bd de la république des 2 cotés) pour que les livraisons puissent se faire pour les différents commerces du quartier et de la rue des Cordeliers avec une voie supplémentaire réservée aux grandes Diablines qui viendront du haut du Cours Sextius. Il faut aussi prévoir un réaménagement des trottoirs et prévoir quelques places de stationnement.</t>
  </si>
  <si>
    <t>Uniquement diabelines et riverains (borne), Mise en place d'une voie à double sens jusqu'à l'hôtel du globe (accès parking) puis borne riverain, Avec un accès aussi pour les maréchais tout en limitant au maximum la circulation.</t>
  </si>
  <si>
    <t>Elargir les trottoirs piétons (sans bordure de trottoirs), Autoriser des terrasses plus importantes pour les cafés/restaurants/bar, Mise en place de pistes cyclables, Mise en place de collectes de tri sélectifs (conteneurs habillés ou enterrés), Végétalisation supplémentaire du Cours, Rénovation et mise en valeur des fontaines et lavoirs, Si c'est possible, remplacer une partie des platanes par des arbres qui laisse un peu plus passer la lumière</t>
  </si>
  <si>
    <t>Mettre en valeur les arcades d'eau et de l'abrevoir, Supprimer le stationnement, Mise en place d'un marché à thème, bio, qualitatif et local, Recréer un jardin des thermes comme en 1900 et favoriser l'accès piétons aux Thermes par le Cours Sextius</t>
  </si>
  <si>
    <t>Grande surface alimentaire Bio - Type Marcel &amp; FIls, Laboratoire d'analyse Medical / Maison de santé, Grande Brasserie, Artisans + restos + cabaret/club de jazz/café-théatre mais qui ne génère pas trop de nuisances pour les riverains</t>
  </si>
  <si>
    <t>Suppression des potelets anti-stationnement, Accès uniquement aux riverains et aux diablines avec bornes</t>
  </si>
  <si>
    <t>Voie à double sens jusqu'au parking des Beaux Arts, Création de container de tri sélectif enterrés, Piétonisation partielle avec borne pour permettre l'accès aux riverains</t>
  </si>
  <si>
    <t>Piétonnisation + borne sens unique depuis Rue Célony vers Cours Sextius, Suppression des potelets anti-stationnement, Uniquement pour les riverains et les livraisons</t>
  </si>
  <si>
    <t>Juste un réaménagement des trottoirs et des places de stationnement à durée limitée (pour les commerces et les livraisons) car c'est une artère majeure pour entrer et sortir de la ville.</t>
  </si>
  <si>
    <t>Création d'un parking pour forrains en lieu et place de la voie de bus entre la rue des Guerriers et la rue des Etuves et entre la rue des Etuves et le Cours Sextius afin de libérer le haut du Cours Sextius, Réalisation d'une étude de l'offre et de l'utilité du service des transports en communs (bus) en transit autour du quartier, Révision du PLU pour sur l'ensemble quartier pour prise en compte des spécificités de chaque rue et de la requalification en cours, Mise en place d'un dispositif attractif pour inciter les artistes, artisans et créateurs à s'implanter dans le quartier (loyer bas, aide à l'installation, démarchage...), Ajouter des composts publics</t>
  </si>
  <si>
    <t>Il faut permettre aux riverains de circuler correctement (emménagement, déménagement, livraisons, ...) et aux commerces de se faire livrer. Il faut repenser les accès au Parking de la Rotonde pour permettre aux personnes de l'extérieur de venir et repenser la circulation et la fréquence des bus/diablines pour permettre aux personnes sans véhicule de venir.</t>
  </si>
  <si>
    <t>sophieporcher@yahoo.fr</t>
  </si>
  <si>
    <t>Sophie PORCHER</t>
  </si>
  <si>
    <t>0637916156</t>
  </si>
  <si>
    <t>OUI</t>
  </si>
  <si>
    <t>Salle de sport - Type Basic Fit</t>
  </si>
  <si>
    <t>Végétaliser</t>
  </si>
  <si>
    <t>mina.eugenie@gmail.com</t>
  </si>
  <si>
    <t>Greatti Mina-Eugénie</t>
  </si>
  <si>
    <t>0670680538</t>
  </si>
  <si>
    <t>Cours Sextius piéton avec bornes pour les riverains et les commerçants, Il aut absolument s'occuper et préserver ce cours avant qu'il ne dépérisse complètement.</t>
  </si>
  <si>
    <t>Piéton : non circulable à tout véhicule (uniquement piétons et piste cyclable), Interdit à la circulation sauf pour les riverains (borne), Uniquement diabelines et riverains (borne), Redonnons vie à ce cours !</t>
  </si>
  <si>
    <t>Tout dépend si le cours devient piéton ou non ! Actuellement des places sont réservées depuis peu pour les transporteurs de fonds et ne sont jamais jamais utilisées !! ils se garent en double file. Ce serait vrmt mieux et plus esthétique de les libérer.</t>
  </si>
  <si>
    <t>Elargir les trottoirs piétons (sans bordure de trottoirs), Mise en place de pistes cyclables, Mise en place de collectes de tri sélectifs (conteneurs habillés ou enterrés), Sauvegarde et protection des platanes existants, Végétalisation supplémentaire du Cours, Rénovation et mise en valeur des fontaines et lavoirs, revoir la propreté du cours ..informer les habitants et les rendre plus responsables ! S'accorder entre la mairie et la métropole sur qui fait quoi ! Plusieurs appels à la mairie qui n'ont rien donné !! rats et poubelles pullulent !</t>
  </si>
  <si>
    <t>Grande surface alimentaire Bio - Type Marcel &amp; FIls, Grande Brasserie, Tout ce qui peut apporter de la zenitude ..nous en manquons sur ce cours ! Le rendre beau et agréable ! Pas de mc Do ou fast food !</t>
  </si>
  <si>
    <t>Marché de produits locaux/bio sur l'avenue des Thermes, Marché nocturne l'été sur la bas du Cours Sexitus, Marché de Noël sur le bas du Cours Sextius, Lieu privilégié du centre ville pour l'organisation d'événements divers (salon, expo...), Tous ce qui fait vivre agréablement le quartier.</t>
  </si>
  <si>
    <t>Pas d'avis !</t>
  </si>
  <si>
    <t>Suppression des potelets anti-stationnement, Tout dépend de ce qui sera fait ! C'est un ensemble qu il faut considérer.</t>
  </si>
  <si>
    <t>prolongement du cours Napoléon, pourquoi changer le nom ? C'est le même boulevard qui se prolonge.</t>
  </si>
  <si>
    <t>Révision du PLU pour sur l'ensemble quartier pour prise en compte des spécificités de chaque rue et de la requalification en cours, prévoir un ensemble cohérent, plus vert, plus propre, plus surveillé. Vitre porte conducteur brisée et voiture fouillée. notre voiture afin</t>
  </si>
  <si>
    <t xml:space="preserve"> Revoir le système de poubelles de nouveau il faut un ensemble cohérent pour pouvoir se prononcer ! Merci !</t>
  </si>
  <si>
    <t>bonjaco@gmail.com</t>
  </si>
  <si>
    <t>Jacobs Eveline</t>
  </si>
  <si>
    <t>06 18 32 93 44    rue Célony, 18</t>
  </si>
  <si>
    <t>Favorable, mais pas nécessairement avec suppression de maison au début de l'impasse Vendôme</t>
  </si>
  <si>
    <t>Plutôt favorable, si le charme des lieux est assuré.</t>
  </si>
  <si>
    <t>Création d’un parc de jeux pour les enfants, Création d'une réserve naturelle type "foret en centre ville", Que les chiens aillent ailleurs !</t>
  </si>
  <si>
    <t>sans avis</t>
  </si>
  <si>
    <t>Il faudrait un temps de réflexion supplémentaire !</t>
  </si>
  <si>
    <t>C'est déjà pas si mal comme ça, mais il me semble qu'il y a des problèmes d'arrivée d'eau et d'évacuation d'eaux usées rue Célony. (un voisin a encore une citerne en sous-sol). Nous avons souvent de l'eau qui ressort par une des plaques sur le trottoir et reflue vers nos canalisations intérieures. La Mairie pourrait-elle faire une expertise des installations au moins sur la longueur Cours Sextius - rue Van Loo?</t>
  </si>
  <si>
    <t>georges_bruno@hotmail.com</t>
  </si>
  <si>
    <t>BRUNO Georges</t>
  </si>
  <si>
    <t>0682875589</t>
  </si>
  <si>
    <t>Sauvegarde et protection des platanes existants, Rénovation et mise en valeur des fontaines et lavoirs</t>
  </si>
  <si>
    <t>Création d'un parking pour forrains en lieu et place de la voie de bus entre la rue des Guerriers et la rue des Etuves et entre la rue des Etuves et le Cours Sextius afin de libérer le haut du Cours Sextius, Mutualiser une zone de dépose minute sur le Cours Sextius pour l'école, les mariages et les livraisons, Création d'une aide financière aux ravalement de façades étendue à l'ensemble du quartier du Faubourg, Réalisation d'une étude de l'offre et de l'utilité du service des transports en communs (bus) en transit autour du quartier</t>
  </si>
  <si>
    <t>franck.quenault@gmail.com</t>
  </si>
  <si>
    <t>Franck Quenault</t>
  </si>
  <si>
    <t>+33767194224</t>
  </si>
  <si>
    <t>très favorable (désenclavement, sécurité, promenade...)</t>
  </si>
  <si>
    <t>Elargir les trottoirs piétons (sans bordure de trottoirs), Mise en place de collectes de tri sélectifs (conteneurs habillés ou enterrés), Rénovation et mise en valeur des fontaines et lavoirs</t>
  </si>
  <si>
    <t>Mettre en valeur les arcades d'eau et de l'abrevoir, Supprimer le stationnement, Mise en place d'un marché à thème, bio, qualitatif et local</t>
  </si>
  <si>
    <t>alimentaire petites surfaces (boulangerie, traiteurs, épiceries...une vie de quartier)</t>
  </si>
  <si>
    <t>Marché de produits locaux/bio sur l'avenue des Thermes, Marché nocturne l'été sur la bas du Cours Sexitus</t>
  </si>
  <si>
    <t>Création d'une végétalisation de la rue pour agrandissement de la couronne verte entre la pavillon Vendôme et le Pavillon Gauffredy (Puis le parc de l'amphitéatheatre à plus long terme)</t>
  </si>
  <si>
    <t>Suppression du béton bitumineux et réfection des voiries par un revêtement alternatif (pavé, béton désactivé, calade...)</t>
  </si>
  <si>
    <t>plus de commerçants, moins de commerces de type uber (livraison à domicile, dark kichen)</t>
  </si>
  <si>
    <t>natgazeau@gmail.com</t>
  </si>
  <si>
    <t>nathalie beaubaton</t>
  </si>
  <si>
    <t>0661511458</t>
  </si>
  <si>
    <t>Création de container de tri sélectif enterrés</t>
  </si>
  <si>
    <t>Création d'un parking pour forrains en lieu et place de la voie de bus entre la rue des Guerriers et la rue des Etuves et entre la rue des Etuves et le Cours Sextius afin de libérer le haut du Cours Sextius, Création d'une aide financière aux ravalement de façades étendue à l'ensemble du quartier du Faubourg, Réalisation d'une étude de l'offre et de l'utilité du service des transports en communs (bus) en transit autour du quartier, Mise en place d'un dispositif attractif pour inciter les artistes, artisans et créateurs à s'implanter dans le quartier (loyer bas, aide à l'installation, démarchage...)</t>
  </si>
  <si>
    <t>sophiemornetblanchet@gmail.com</t>
  </si>
  <si>
    <t>Sophie</t>
  </si>
  <si>
    <t>Cours Sextius</t>
  </si>
  <si>
    <t>Piéton : non circulable à tout véhicule (uniquement piétons et piste cyclable), Interdit à la circulation sauf pour les riverains (borne), D'un coté, je voudrais qu'il n'y ait plus un seul véhicule pour la sécurité des enfants, mais si les voitures ne passent plus, comment fait-on pour emménager /déménager?</t>
  </si>
  <si>
    <t>Ne proposer que des places de stationnement à durée limitée pour l'accés aux commerçants et des places de livraison, Prévoir une voie de dépose minute pour l'école Sextius à proximité de la fontaine Pascal, Et privilégier les bornes de chargement électriques si vous décidez de garder les places</t>
  </si>
  <si>
    <t>Elargir les trottoirs piétons (sans bordure de trottoirs), Mise en place de pistes cyclables, Mise en place de collectes de tri sélectifs (conteneurs habillés ou enterrés), Végétalisation supplémentaire du Cours, ça serait formidable pour les conteneurs car c'est vraiment une poubelle ouverte en ce moment. Et pour les trottoirs, en poussette, c'est la galère !</t>
  </si>
  <si>
    <t>Grande surface alimentaire Bio - Type Marcel &amp; FIls, Laboratoire d'analyse Medical / Maison de santé, Local de mobilier - Type IKEA / Alinéa, Pitié, pas de bars!</t>
  </si>
  <si>
    <t>des jolis trottoirs comme vous avez fait rue victor hugo</t>
  </si>
  <si>
    <t>Mutualiser une zone de dépose minute sur le Cours Sextius pour l'école, les mariages et les livraisons, Création d'une aide financière aux ravalement de façades étendue à l'ensemble du quartier du Faubourg, Réalisation d'une étude de l'offre et de l'utilité du service des transports en communs (bus) en transit autour du quartier</t>
  </si>
  <si>
    <t>Le trottoir du cours Sextius longeant le parking de l'Aquabella est sérieusement en train de pencher et de s'effondrer. Les poubelles sont en plein air, les gens ne trient pas et ne respectent pas les lieux. Et je comprends pourquoi les gens sont découragés. Le tri le plus proche se trouve rue de la Molle !
 Nous avons hâte que le quartier soit remis au même niveau que la Rotonde et ses avenues avoisinantes.</t>
  </si>
  <si>
    <t>legardemangeraixenprovence@gmail.com</t>
  </si>
  <si>
    <t>pauline puron</t>
  </si>
  <si>
    <t xml:space="preserve">37 cours Sextuis 13100 aix en provence </t>
  </si>
  <si>
    <t xml:space="preserve">Super idée </t>
  </si>
  <si>
    <t xml:space="preserve">Bonne idée si cela ne dénature pas le charme </t>
  </si>
  <si>
    <t xml:space="preserve">Oui très bonne idée , avec une entrée moins dangereuse </t>
  </si>
  <si>
    <t>Bonne idee</t>
  </si>
  <si>
    <t xml:space="preserve">Création d’un parc de jeux pour les enfants, Création d'un parc pour les chiens, Création d’un espace vert pic nique  table ect à côté de l’air de jeux </t>
  </si>
  <si>
    <t xml:space="preserve">Bonne idée </t>
  </si>
  <si>
    <t xml:space="preserve">Elargir les trottoirs piétons (sans bordure de trottoirs), Autoriser des terrasses plus importantes pour les cafés/restaurants/bar, Mise en place de collectes de tri sélectifs (conteneurs habillés ou enterrés), Sauvegarde et protection des platanes existants, Végétalisation supplémentaire du Cours, Rénovation et mise en valeur des fontaines et lavoirs, Mettre que des locales de Luxe ou local médical , type ultra Made </t>
  </si>
  <si>
    <t>Grande surface alimentaire Bio - Type Marcel &amp; FIls, Laboratoire d'analyse Medical / Maison de santé, Salle de sport - Type Basic Fit</t>
  </si>
  <si>
    <t xml:space="preserve">Marché de produits locaux/bio sur l'avenue des Thermes, Marché nocturne l'été sur la bas du Cours Sexitus, Animation type circuits avec manège à thème dans toute la ville </t>
  </si>
  <si>
    <t>Création d'une esplanade piétonne entre la rue celony et le parking des beaux arts, Rue piétonne depuis la rue de la Molle vers la rue Celony avec borne, Voie à double sens jusqu'au parking des Beaux Arts, Création de container de tri sélectif enterrés</t>
  </si>
  <si>
    <t xml:space="preserve">Drainage de la circulation correcte </t>
  </si>
  <si>
    <t>Création d'un parking pour forrains en lieu et place de la voie de bus entre la rue des Guerriers et la rue des Etuves et entre la rue des Etuves et le Cours Sextius afin de libérer le haut du Cours Sextius, Création d'une aide financière aux ravalement de façades étendue à l'ensemble du quartier du Faubourg, Réalisation d'une étude de l'offre et de l'utilité du service des transports en communs (bus) en transit autour du quartier</t>
  </si>
  <si>
    <t>josepha.puron1988@gmail.com</t>
  </si>
  <si>
    <t>Josepha Puron</t>
  </si>
  <si>
    <t>0622341762</t>
  </si>
  <si>
    <t>Très bonne idée!</t>
  </si>
  <si>
    <t xml:space="preserve">Très bonne idée </t>
  </si>
  <si>
    <t xml:space="preserve">Excellente idée, il était temps </t>
  </si>
  <si>
    <t xml:space="preserve">Création d’un parc de jeux pour les enfants, Création d'une réserve naturelle type "foret en centre ville", Création d'un parc de type Jardin à la Française devant le Pavillon, Création d'un parc pour les chiens, Espace vert dédiée au pic nic dans l herbes! </t>
  </si>
  <si>
    <t>Ouii</t>
  </si>
  <si>
    <t xml:space="preserve">A double sens : accès uniquement par le sud (depuis le Bd de la République) avec giratoire au niveau de la fontaine Pascal, STOP AUX PLACES RESERVE AUX MARIAGES !!!!!!!!!! CERTAIN  SONT DEVENU INSUPPORTABLE  </t>
  </si>
  <si>
    <t>Uniquement diabelines et riverains (borne), Et commercant du cours sextius</t>
  </si>
  <si>
    <t>Réduire le nombre de places de parking (30 places en créneau), Ne proposer que des places de stationnement à durée limitée pour l'accés aux commerçants et des places de livraison</t>
  </si>
  <si>
    <t xml:space="preserve">Elargir les trottoirs piétons (sans bordure de trottoirs), Autoriser des terrasses plus importantes pour les cafés/restaurants/bar, Mise en place de collectes de tri sélectifs (conteneurs habillés ou enterrés), Sauvegarde et protection des platanes existants, Végétalisation supplémentaire du Cours, Rénovation et mise en valeur des fontaines et lavoirs, Distributeur de sac pour chien ! </t>
  </si>
  <si>
    <t xml:space="preserve">Grande surface alimentaire Bio - Type Marcel &amp; FIls, Laboratoire d'analyse Medical / Maison de santé, Boutique haut gamme </t>
  </si>
  <si>
    <t xml:space="preserve">Marché de produits locaux/bio sur l'avenue des Thermes, Marché nocturne l'été sur la bas du Cours Sexitus, Marché de Noël sur le bas du Cours Sextius, Vide grenier annuel , </t>
  </si>
  <si>
    <t>Conservation des places de parking existantes, Voie à double sens jusqu'au parking des Beaux Arts, Création de container de tri sélectif enterrés, Création d'un terrain de pétanque</t>
  </si>
  <si>
    <t xml:space="preserve">Piétonnisation + borne sens unique depuis Rue Célony vers Cours Sextius, Avec acces au commerçants </t>
  </si>
  <si>
    <t>Suppression du béton bitumineux et réfection des voiries par un revêtement alternatif (pavé, béton désactivé, calade...), Pietonisais avec des sens interdit pas de bornes!!!!!</t>
  </si>
  <si>
    <t xml:space="preserve">Flux correcte, avec une jolie ravalement </t>
  </si>
  <si>
    <t>Création d'un parking pour forrains en lieu et place de la voie de bus entre la rue des Guerriers et la rue des Etuves et entre la rue des Etuves et le Cours Sextius afin de libérer le haut du Cours Sextius, Mutualiser une zone de dépose minute sur le Cours Sextius pour l'école, les mariages et les livraisons, Création d'une aide financière aux ravalement de façades étendue à l'ensemble du quartier du Faubourg, Mise en place d'un dispositif attractif pour inciter les artistes, artisans et créateurs à s'implanter dans le quartier (loyer bas, aide à l'installation, démarchage...), Sauf pour les mariages</t>
  </si>
  <si>
    <t xml:space="preserve">Nettoyage quotidien du cours sextius , depose minute à disque, enleve la borne rue de la terille, enleve les places des maréchaux ! Et plus de mariage au départ du cours sextius cela rapporte pas de monde au commerçant du quartier ! 
</t>
  </si>
  <si>
    <t>contacts13aixenprovence@babychou.com</t>
  </si>
  <si>
    <t>Emilie Groult</t>
  </si>
  <si>
    <t>0666867446</t>
  </si>
  <si>
    <t>Oui pour un espace plus visible mais il est improtant que l'âme et les valeurs soient conservées.</t>
  </si>
  <si>
    <t>Oui pour un nombre plus important de prise en charge et un accès plus facile et évident</t>
  </si>
  <si>
    <t>Création d’un parc de jeux pour les enfants, Création d'une réserve naturelle type "foret en centre ville", espace de détente et aire de pique nique ombragée</t>
  </si>
  <si>
    <t>Uniquement diabelines et riverains (borne), avec accès autorisé pour les commerçants et personnes travaillant dans le quartier, pas uniquement riverains</t>
  </si>
  <si>
    <t>Autoriser des terrasses plus importantes pour les cafés/restaurants/bar, Mise en place de pistes cyclables, Mise en place de collectes de tri sélectifs (conteneurs habillés ou enterrés), Sauvegarde et protection des platanes existants, Végétalisation supplémentaire du Cours, Rénovation et mise en valeur des fontaines et lavoirs</t>
  </si>
  <si>
    <t>Mettre en valeur les arcades d'eau et de l'abrevoir, Mise en place d'un marché à thème, bio, qualitatif et local, Recréer un jardin des thermes comme en 1900 et favoriser l'accès piétons aux Thermes par le Cours Sextius</t>
  </si>
  <si>
    <t>Accès à la rue réservée aux riverains (Panneau sens interdit sauf riverain), idem avec accès autoriser aux commerçants et personnes qui travaillent dans le quartier</t>
  </si>
  <si>
    <t>Conservation des places de parking existantes, Création de container de tri sélectif enterrés, Création d'un terrain de pétanque</t>
  </si>
  <si>
    <t>Piétonnisation + borne sens unique depuis Rue Célony vers Cours Sextius, idem avec accès autoriser aux commerçants et personnes qui travaillent dans le quartier</t>
  </si>
  <si>
    <t>aucune idée sur le sujet</t>
  </si>
  <si>
    <t>mercipourcemoment@orange.fr</t>
  </si>
  <si>
    <t>Marie-Odile Wilmotte</t>
  </si>
  <si>
    <t>0668902372 12 rue Vendôme</t>
  </si>
  <si>
    <t>Pas d'avis</t>
  </si>
  <si>
    <t>Création de container de tri sélectif enterrés, Création d'un terrain de pétanque</t>
  </si>
  <si>
    <t>Piste cyclabe</t>
  </si>
  <si>
    <t>Création d'un parking pour forrains en lieu et place de la voie de bus entre la rue des Guerriers et la rue des Etuves et entre la rue des Etuves et le Cours Sextius afin de libérer le haut du Cours Sextius, Création d'une aide financière aux ravalement de façades étendue à l'ensemble du quartier du Faubourg, Réalisation d'une étude de l'offre et de l'utilité du service des transports en communs (bus) en transit autour du quartier, Révision du PLU pour sur l'ensemble quartier pour prise en compte des spécificités de chaque rue et de la requalification en cours, Mise en place d'un dispositif attractif pour inciter les artistes, artisans et créateurs à s'implanter dans le quartier (loyer bas, aide à l'installation, démarchage...)</t>
  </si>
  <si>
    <t>pierre.blanc1@orange.fr</t>
  </si>
  <si>
    <t>blanc pierre</t>
  </si>
  <si>
    <t>8 rue gauffredy</t>
  </si>
  <si>
    <t xml:space="preserve">Oui pour un accés piéton. Attention toutefois : le retour en sens unique de circulation dans la rue Gauffredy est essentiel. </t>
  </si>
  <si>
    <t>Sauvegarde et protection des platanes existants, Végétalisation supplémentaire du Cours, Rénovation et mise en valeur des fontaines et lavoirs</t>
  </si>
  <si>
    <t>Mettre en valeur les arcades d'eau et de l'abrevoir, Végétaliser la zone, Recréer un jardin des thermes comme en 1900 et favoriser l'accès piétons aux Thermes par le Cours Sextius</t>
  </si>
  <si>
    <t>Local de mobilier - Type IKEA / Alinéa, Grande Brasserie</t>
  </si>
  <si>
    <t>Marché nocturne l'été sur la bas du Cours Sexitus, Marché de Noël sur le bas du Cours Sextius</t>
  </si>
  <si>
    <t>Suppression des potelets anti-stationnement, on doit pouvoir acceder à la rue Gauffredy uniquement par la rue Celony. le sens interdit sauf riverains doit être posé au niveau du bd de la Molle.</t>
  </si>
  <si>
    <t>laisser une voie VL dans les 2 sens . NB les bus en bonne part, n'utilisent pas les voies de bus !!!</t>
  </si>
  <si>
    <t>serra13100@gmail.com</t>
  </si>
  <si>
    <t>Serra Nora</t>
  </si>
  <si>
    <t>0689341220</t>
  </si>
  <si>
    <t>Commerçant du Quartier Faubourg, Commerçant Aixois</t>
  </si>
  <si>
    <t>Favorables</t>
  </si>
  <si>
    <t xml:space="preserve">Pas d’avis </t>
  </si>
  <si>
    <t xml:space="preserve">Je ne connais pas </t>
  </si>
  <si>
    <t>Autoriser des terrasses plus importantes pour les cafés/restaurants/bar, Mise en place de pistes cyclables, Mise en place de collectes de tri sélectifs (conteneurs habillés ou enterrés), Rénovation et mise en valeur des fontaines et lavoirs</t>
  </si>
  <si>
    <t xml:space="preserve">Sens unique </t>
  </si>
  <si>
    <t>alexandra.brunet@wanadoo.fr</t>
  </si>
  <si>
    <t xml:space="preserve">Brunet alexandra </t>
  </si>
  <si>
    <t>+33699027812</t>
  </si>
  <si>
    <t>Commerçant Aixois, Habitant Aixois</t>
  </si>
  <si>
    <t xml:space="preserve">Défavorable </t>
  </si>
  <si>
    <t>Création d’un parc de jeux pour les enfants, Création d'une réserve naturelle type "foret en centre ville", Création d'un parc pour les chiens</t>
  </si>
  <si>
    <t>Mutualiser une zone de dépose minute sur le Cours Sextius pour l'école, les mariages et les livraisons</t>
  </si>
  <si>
    <t>avigne30000@gmail.com</t>
  </si>
  <si>
    <t>VIGNE Alexis</t>
  </si>
  <si>
    <t>0646180861</t>
  </si>
  <si>
    <t>Mise en place de pistes cyclables, Sauvegarde et protection des platanes existants, Végétalisation supplémentaire du Cours, Rénovation et mise en valeur des fontaines et lavoirs</t>
  </si>
  <si>
    <t>Création d'une aide financière aux ravalement de façades étendue à l'ensemble du quartier du Faubourg, Augmenter la sécurité de la zone face aux incivilités récurrentes dans le quartier (patrouille de police, vidéosurveillance...)</t>
  </si>
  <si>
    <t>Les places de parking pour les riverains méritent d'être conservées. Toutefois, la rue Célony est source de nuisance sonore pour les riverains : limiter l'accès de cette rue semble être une bonne idée.</t>
  </si>
  <si>
    <t>bourrelly.rene@orange.fr</t>
  </si>
  <si>
    <t>Bourrelly Rene</t>
  </si>
  <si>
    <t>0659594652</t>
  </si>
  <si>
    <t>Habitant du Quartier Faubourg, Habitant Aixois</t>
  </si>
  <si>
    <t>Favorable ( la construction actuelle est moche</t>
  </si>
  <si>
    <t xml:space="preserve">Pas d avis </t>
  </si>
  <si>
    <t>Création d'une réserve naturelle type "foret en centre ville", Création d'un parc pour les chiens</t>
  </si>
  <si>
    <t>Pas favorable (cela faciliterait la vie aux dealers)</t>
  </si>
  <si>
    <t>Elargir les trottoirs piétons (sans bordure de trottoirs), Autoriser des terrasses plus importantes pour les cafés/restaurants/bar, Mise en place de collectes de tri sélectifs (conteneurs habillés ou enterrés), Végétalisation supplémentaire du Cours, Rénovation et mise en valeur des fontaines et lavoirs</t>
  </si>
  <si>
    <t>Création d'une esplanade piétonne entre la rue celony et le parking des beaux arts, Création d'un terrain de pétanque</t>
  </si>
  <si>
    <t>Consacré aux véhicules électriques vente location…</t>
  </si>
  <si>
    <t>Création d'une aide financière aux ravalement de façades étendue à l'ensemble du quartier du Faubourg, Réalisation d'une étude de l'offre et de l'utilité du service des transports en communs (bus) en transit autour du quartier, Révision du PLU pour sur l'ensemble quartier pour prise en compte des spécificités de chaque rue et de la requalification en cours, Mise en place d'un dispositif attractif pour inciter les artistes, artisans et créateurs à s'implanter dans le quartier (loyer bas, aide à l'installation, démarchage...)</t>
  </si>
  <si>
    <t xml:space="preserve">Peut il être évoqué la propreté future du quartier </t>
  </si>
  <si>
    <t>justine.sulpice@gmail.com</t>
  </si>
  <si>
    <t>Justine Sulpice</t>
  </si>
  <si>
    <t>+33649234261</t>
  </si>
  <si>
    <t xml:space="preserve">Indifférente </t>
  </si>
  <si>
    <t xml:space="preserve">Création d'une réserve naturelle type "foret en centre ville", Espace vert où l'on puisse occuper la pelouse </t>
  </si>
  <si>
    <t>Favorable seulement si accès handicapé</t>
  </si>
  <si>
    <t>Végétaliser la zone, Mise en place d'un marché à thème, bio, qualitatif et local</t>
  </si>
  <si>
    <t>Marché de produits locaux/bio sur l'avenue des Thermes, Marché de Noël sur le bas du Cours Sextius, Lieu privilégié du centre ville pour l'organisation d'événements divers (salon, expo...)</t>
  </si>
  <si>
    <t xml:space="preserve">Piétonisation avec mise en place d'une borne à l'angle de le rue des Chartreux + sens interdit sauf riverain pour la rue Gauffredy, Accès à la rue réservée aux riverains (Panneau sens interdit sauf riverain), Création d'une végétalisation de la rue pour agrandissement de la couronne verte entre la pavillon Vendôme et le Pavillon Gauffredy (Puis le parc de l'amphitéatheatre à plus long terme), Suppression des potelets anti-stationnement, Élargissement (ou suppression) des trottoirs </t>
  </si>
  <si>
    <t>Élargissement des trottoirs et terrasses</t>
  </si>
  <si>
    <t>contact@monsieurchou.com</t>
  </si>
  <si>
    <t>Derbay Loïc</t>
  </si>
  <si>
    <t>44 Cours Sextius</t>
  </si>
  <si>
    <t>Uniquement diabelines et riverains (borne), Etudier la faisabilité d'accès voiture par rue de la treille  (penser au panneau place libre affiché bien en amont).</t>
  </si>
  <si>
    <t>Elargir les trottoirs piétons (sans bordure de trottoirs), Autoriser des terrasses plus importantes pour les cafés/restaurants/bar, Mise en place de pistes cyclables, Mise en place de collectes de tri sélectifs (conteneurs habillés ou enterrés), Sauvegarde et protection des platanes existants, Végétalisation supplémentaire du Cours, Rénovation et mise en valeur des fontaines et lavoirs, Attention dejections d'oiseaux (flux étourneaux)</t>
  </si>
  <si>
    <t>Grande surface alimentaire Bio - Type Marcel &amp; FIls, Grande Brasserie, Concept Store / Locaux partagé type Hall / Grande enseigne de qualité</t>
  </si>
  <si>
    <t>L'embellir ! Affichage en amont des informations  (du type nouvel accès rotonde ou place de parkings disponibles).</t>
  </si>
  <si>
    <t>Elargir les deux cotes du Cours Sextius . 
Concertation avec les commerçants/habitants planning travaux et prévoir une CIA.
Animations événementielles toute l'année.</t>
  </si>
  <si>
    <t>mickaelquero@gmail.com</t>
  </si>
  <si>
    <t>QUERO MICKAEL</t>
  </si>
  <si>
    <t>0652479842 46 COURS SEXTIUS</t>
  </si>
  <si>
    <t>Commerçant du Quartier Faubourg, EL PRIMO AU 12 ET FAUBOURG46 AU 46 PLUS DE 20 EMPLOYERS</t>
  </si>
  <si>
    <t xml:space="preserve">favorable </t>
  </si>
  <si>
    <t>A double sens : accès uniquement par le sud (depuis le Bd de la République) avec giratoire au niveau de la fontaine Pascal, A sens unique vers le sud avec accès au Cours par la rue Lisse des Cordelier, Double sens selon étude de fréquentation, si 1 sens = trottoir et terrasses plus larges. puis une fois la commercialité intégrée passer au pietons borne.</t>
  </si>
  <si>
    <t>Uniquement diabelines et riverains (borne), pensez a un acces rue de la treille pour parking cardeurs (en pensant à mettre un panneau indiquant les places libres) pour un acces NORD du periph.</t>
  </si>
  <si>
    <t xml:space="preserve">Elargir les trottoirs piétons (sans bordure de trottoirs), Autoriser des terrasses plus importantes pour les cafés/restaurants/bar, Mise en place de pistes cyclables, Mise en place de collectes de tri sélectifs (conteneurs habillés ou enterrés), Sauvegarde et protection des platanes existants, Végétalisation supplémentaire du Cours, Rénovation et mise en valeur des fontaines et lavoirs, ET TRAITER LES PIGEONS ETOURNEAUX. </t>
  </si>
  <si>
    <t xml:space="preserve">Mettre en valeur les arcades d'eau et de l'abrevoir, Végétaliser la zone, Mise en place d'un marché à thème, bio, qualitatif et local, Recréer un jardin des thermes comme en 1900 et favoriser l'accès piétons aux Thermes par le Cours Sextius, parking temporaire </t>
  </si>
  <si>
    <t xml:space="preserve">Grande surface alimentaire Bio - Type Marcel &amp; FIls, Grande Brasserie, concept store / halle de createur partager evenementiel. ou GRANDE ENSEIGNE </t>
  </si>
  <si>
    <t>Marché de produits locaux/bio sur l'avenue des Thermes, Marché nocturne l'été sur la bas du Cours Sexitus, Marché de Noël sur le bas du Cours Sextius, Lieu privilégié du centre ville pour l'organisation d'événements divers (salon, expo...), TOUT est dit</t>
  </si>
  <si>
    <t>Piétonisation avec mise en place d'une borne à l'angle de le rue des Chartreux + sens interdit sauf riverain pour la rue Gauffredy, Création d'une végétalisation de la rue pour agrandissement de la couronne verte entre la pavillon Vendôme et le Pavillon Gauffredy (Puis le parc de l'amphitéatheatre à plus long terme), Suppression des potelets anti-stationnement, acces handicapés</t>
  </si>
  <si>
    <t>Zone piétonne avec bornes, Suppression des potelets anti-stationnement, Suppression du béton bitumineux et réfection des voiries par un revêtement alternatif (pavé, béton désactivé, calade...), BETON désactivé economique (temps de mise en oeuvre)</t>
  </si>
  <si>
    <t>Il faudrait l'égayer et voir la circulation  pour fluidifier le trafic. affichage  EN AMONT pour le nouvel accès au parking rotonde par le bas</t>
  </si>
  <si>
    <t xml:space="preserve">Création d'un parking pour forrains en lieu et place de la voie de bus entre la rue des Guerriers et la rue des Etuves et entre la rue des Etuves et le Cours Sextius afin de libérer le haut du Cours Sextius, Mutualiser une zone de dépose minute sur le Cours Sextius pour l'école, les mariages et les livraisons, Création d'une aide financière aux ravalement de façades étendue à l'ensemble du quartier du Faubourg, Réalisation d'une étude de l'offre et de l'utilité du service des transports en communs (bus) en transit autour du quartier, Révision du PLU pour sur l'ensemble quartier pour prise en compte des spécificités de chaque rue et de la requalification en cours, Mise en place d'un dispositif attractif pour inciter les artistes, artisans et créateurs à s'implanter dans le quartier (loyer bas, aide à l'installation, démarchage...), ELARGIR les terrasses des deux cotés du cours sextius  </t>
  </si>
  <si>
    <t xml:space="preserve">- Concertation planning travaux avec les commerçants. 
- Prévoir une CIA  tout au long des travaux pour ne pas faire mourir les commerces durant la rénovation.
- prévoir des fixations enterrée pour les parasols des terrasses de restaurants ( plus esthétique et plus sécurisant).
-Animations événementielles toutes l'année et sur l'ensemble du cours sextius. donc prévoir arrivée eaux électricités... 
-Eclairages nocturne même des ruelles piétonnières.
 </t>
  </si>
  <si>
    <t>bensajc@gmail.com</t>
  </si>
  <si>
    <t xml:space="preserve">Bensa Jean-Claude et Sylvie </t>
  </si>
  <si>
    <t>06.09.58.09.26  26 bis rue de la Paix 13100</t>
  </si>
  <si>
    <t>Création d'un parc pour les chiens</t>
  </si>
  <si>
    <t>Création de container de tri sélectif enterrés, Accès réservé aux riverains,végétalisation</t>
  </si>
  <si>
    <t>Suppression des potelets anti-stationnement, Suppression du béton bitumineux et réfection des voiries par un revêtement alternatif (pavé, béton désactivé, calade...), Accès réservé aux riverains,végétalisation</t>
  </si>
  <si>
    <t xml:space="preserve">Fluidifier la circulation avec l’interdiction stricte des stationnements en double fille, végétalisation par suppression  des  places de parking </t>
  </si>
  <si>
    <t xml:space="preserve">Création d'une aide financière aux ravalement de façades étendue à l'ensemble du quartier du Faubourg, Réalisation d'une étude de l'offre et de l'utilité du service des transports en communs (bus) en transit autour du quartier, Il faut vraiment réhabiliter le cours Sextius et conserver le « côté village des petites rues du faubourg en limitant les nuisances de la circulation sans en faire une forteresse inaccessible aux riverains </t>
  </si>
  <si>
    <t>brunet.daniele@free.fr</t>
  </si>
  <si>
    <t>Brunet Daniele</t>
  </si>
  <si>
    <t>+33661997096</t>
  </si>
  <si>
    <t xml:space="preserve">Oui, en tant que particulier , voisine du parc , sécurité du mur donnant sur les jardins privatifs </t>
  </si>
  <si>
    <t xml:space="preserve">L école des beaux arts aurait pu déplacée sur un autre lieu </t>
  </si>
  <si>
    <t xml:space="preserve">Supprimer complétement le stationnement, ne conserver que des places de livraison, Prévoir une voie de dépose minute pour l'école Sextius à proximité de la fontaine Pascal, Ainsi qu un dépose minute pour les riverains </t>
  </si>
  <si>
    <t>Autoriser des terrasses plus importantes pour les cafés/restaurants/bar, Mise en place de collectes de tri sélectifs (conteneurs habillés ou enterrés), Sauvegarde et protection des platanes existants, Végétalisation supplémentaire du Cours, Rénovation et mise en valeur des fontaines et lavoirs</t>
  </si>
  <si>
    <t>Rue piétonne depuis la rue de la Molle vers la rue Celony avec borne, Création de container de tri sélectif enterrés</t>
  </si>
  <si>
    <t>Création d'un parking pour forrains en lieu et place de la voie de bus entre la rue des Guerriers et la rue des Etuves et entre la rue des Etuves et le Cours Sextius afin de libérer le haut du Cours Sextius, Création d'une aide financière aux ravalement de façades étendue à l'ensemble du quartier du Faubourg, Mise en place d'un dispositif attractif pour inciter les artistes, artisans et créateurs à s'implanter dans le quartier (loyer bas, aide à l'installation, démarchage...)</t>
  </si>
  <si>
    <t>bruno.mauret@allianz.fr</t>
  </si>
  <si>
    <t>MAURET BRUNO c/o Allianz assurance</t>
  </si>
  <si>
    <t>0609323764</t>
  </si>
  <si>
    <t xml:space="preserve">Ne proposer que des places de stationnement à durée limitée pour l'accés aux commerçants et des places de livraison, et bien sur stationnement des 2 roues sans contraintes car favorisent le flux chez les pro et commercants  </t>
  </si>
  <si>
    <t>Elargir les trottoirs piétons (sans bordure de trottoirs), Autoriser des terrasses plus importantes pour les cafés/restaurants/bar, Mise en place de collectes de tri sélectifs (conteneurs habillés ou enterrés), Sauvegarde et protection des platanes existants, Végétalisation supplémentaire du Cours, il faut rendre le cours accueillant accessible facilement au clients le couper de toutes circulations automobiles signerait sa mort lente et certaine ... refaire venir le marché régulièrement serait un atout majeur pour le dynamisme du cours</t>
  </si>
  <si>
    <t>Grande surface alimentaire Bio - Type Marcel &amp; FIls, Laboratoire d'analyse Medical / Maison de santé, Local de mobilier - Type IKEA / Alinéa, Grande Brasserie</t>
  </si>
  <si>
    <t xml:space="preserve">Marché de produits locaux/bio sur l'avenue des Thermes, Marché nocturne l'été sur la bas du Cours Sexitus, Marché de Noël sur le bas du Cours Sextius, Lieu privilégié du centre ville pour l'organisation d'événements divers (salon, expo...), tout événements commercial ou associatif bienvenue </t>
  </si>
  <si>
    <t>Suppression des potelets anti-stationnement, Suppression du béton bitumineux et réfection des voiries par un revêtement alternatif (pavé, béton désactivé, calade...)</t>
  </si>
  <si>
    <t>f.desgrouas@yahoo.fr</t>
  </si>
  <si>
    <t xml:space="preserve">Desgrouas Fabienne </t>
  </si>
  <si>
    <t>0609135052</t>
  </si>
  <si>
    <t>Elargir les trottoirs piétons (sans bordure de trottoirs), Mise en place de collectes de tri sélectifs (conteneurs habillés ou enterrés), Sauvegarde et protection des platanes existants, Végétalisation supplémentaire du Cours, Rénovation et mise en valeur des fontaines et lavoirs</t>
  </si>
  <si>
    <t xml:space="preserve">Co-working  d'artisans créateurs </t>
  </si>
  <si>
    <t xml:space="preserve">Rien de particulier </t>
  </si>
  <si>
    <t xml:space="preserve">Un service de nettoiement plus efficace que </t>
  </si>
  <si>
    <t>Pivato.Maeva@gmail.com</t>
  </si>
  <si>
    <t>Maeva Pivato</t>
  </si>
  <si>
    <t>0669746801</t>
  </si>
  <si>
    <t>Uniquement diabelines et riverains (borne), Pensez a un acces rue de la treille pour parking cardeurs (en pensant à mettre un panneau indiquant les places libres) pour un acces NORD du periph</t>
  </si>
  <si>
    <t>Elargir les trottoirs piétons (sans bordure de trottoirs), Autoriser des terrasses plus importantes pour les cafés/restaurants/bar, Mise en place de pistes cyclables, Mise en place de collectes de tri sélectifs (conteneurs habillés ou enterrés), Sauvegarde et protection des platanes existants, Végétalisation supplémentaire du Cours, Rénovation et mise en valeur des fontaines et lavoirs, Pensez a eloigner les pigeons et étourneaux</t>
  </si>
  <si>
    <t xml:space="preserve">Mettre en valeur les arcades d'eau et de l'abrevoir, Végétaliser la zone, Mise en place d'un marché à thème, bio, qualitatif et local, Recréer un jardin des thermes comme en 1900 et favoriser l'accès piétons aux Thermes par le Cours Sextius, Parking temporaire </t>
  </si>
  <si>
    <t>Grande surface alimentaire Bio - Type Marcel &amp; FIls, Grande Brasserie, : concept store / halle de createur partager evenementiel. ou GRANDE ENSEIGNE</t>
  </si>
  <si>
    <t>Piétonisation avec mise en place d'une borne à l'angle de le rue des Chartreux + sens interdit sauf riverain pour la rue Gauffredy, Création d'une végétalisation de la rue pour agrandissement de la couronne verte entre la pavillon Vendôme et le Pavillon Gauffredy (Puis le parc de l'amphitéatheatre à plus long terme), Suppression des potelets anti-stationnement, Accès handicapés</t>
  </si>
  <si>
    <t>Zone piétonne avec bornes, Suppression des potelets anti-stationnement, Suppression du béton bitumineux et réfection des voiries par un revêtement alternatif (pavé, béton désactivé, calade...), Beton désactivé economique</t>
  </si>
  <si>
    <t>Il faudrait l'égayer et voir la circulation pour fluidifier le trafic. affichage EN AMONT pour le
nouvel accès au parking rotonde par le bas</t>
  </si>
  <si>
    <t>Création d'un parking pour forrains en lieu et place de la voie de bus entre la rue des Guerriers et la rue des Etuves et entre la rue des Etuves et le Cours Sextius afin de libérer le haut du Cours Sextius, Mutualiser une zone de dépose minute sur le Cours Sextius pour l'école, les mariages et les livraisons, Création d'une aide financière aux ravalement de façades étendue à l'ensemble du quartier du Faubourg, Réalisation d'une étude de l'offre et de l'utilité du service des transports en communs (bus) en transit autour du quartier, Révision du PLU pour sur l'ensemble quartier pour prise en compte des spécificités de chaque rue et de la requalification en cours, Mise en place d'un dispositif attractif pour inciter les artistes, artisans et créateurs à s'implanter dans le quartier (loyer bas, aide à l'installation, démarchage...), Élargir les terrasses des 2 côtés du cours sextius</t>
  </si>
  <si>
    <t>- Concertation planning travaux avec les commerçants. - Prévoir une CIA tout au long des
travaux pour ne pas faire mourir les commerces durant la rénovation. - prévoir des fixations
enterrée pour les parasols des terrasses de restaurants ( plus esthétique et plus sécurisant). -
Animations événementielles toutes l'année et sur l'ensemble du cours sextius. donc prévoir
arrivée eaux électricités... -Eclairages nocturne même des ruelles piétonnières.</t>
  </si>
  <si>
    <t>catherine.benattar@eurafrique.fr</t>
  </si>
  <si>
    <t>CATHERINE</t>
  </si>
  <si>
    <t>EURAFRIQUE 11 cours sextius 13100 aix en provence</t>
  </si>
  <si>
    <t xml:space="preserve">J'habite 10 Impasse VENDOME ET je m'inquiète concernant le passage du public et la restauration/destruction  du mur </t>
  </si>
  <si>
    <t>favorable à son embellissement</t>
  </si>
  <si>
    <t>Création d’un parc de jeux pour les enfants, Création d'un parc de type Jardin à la Française devant le Pavillon</t>
  </si>
  <si>
    <t>DEFAVORABLE, j'habite au 10 impasse Vendome et ce projet va causer des nuisances et un problème de circulation et accès</t>
  </si>
  <si>
    <t>Conserver le même nombre de places qu'actuellement (env. 60 places en épis), Ne proposer que des places de stationnement à durée limitée pour l'accés aux commerçants et des places de livraison</t>
  </si>
  <si>
    <t>Végétalisation supplémentaire du Cours, Rénovation et mise en valeur des fontaines et lavoirs</t>
  </si>
  <si>
    <t>Végétaliser la zone, Mise en place d'un marché à thème, bio, qualitatif et local, Recréer un jardin des thermes comme en 1900 et favoriser l'accès piétons aux Thermes par le Cours Sextius</t>
  </si>
  <si>
    <t>Favorable à la verdure mais défavorable à l'ouverture TAVAN/IMPASSE VENDOME</t>
  </si>
  <si>
    <t>vfbesson@orange.fr</t>
  </si>
  <si>
    <t>BESSON Vincent</t>
  </si>
  <si>
    <t xml:space="preserve">6 allée de la Tosca  13100 Aix </t>
  </si>
  <si>
    <t>Oui pour plus d'espaces verts et d'accès à tous .</t>
  </si>
  <si>
    <t>Pas d'avis précis, tenir compte de la vétusté et chercher la solution la moins couteuse.</t>
  </si>
  <si>
    <t>sans avis .</t>
  </si>
  <si>
    <t>oui surement, l'école semble très vétuste et peu avenante pour des étudiants Beaux Arts à Aix en Provence.</t>
  </si>
  <si>
    <t>sans avis.</t>
  </si>
  <si>
    <t>Grande surface alimentaire Bio - Type Marcel &amp; FIls, Laboratoire d'analyse Medical / Maison de santé, Salle de sport - Type Basic Fit, Grande Brasserie</t>
  </si>
  <si>
    <t xml:space="preserve">sens unique pour les autos , 2 voies cyclables , voies pour bus. </t>
  </si>
  <si>
    <t>Création d'un parking pour forrains en lieu et place de la voie de bus entre la rue des Guerriers et la rue des Etuves et entre la rue des Etuves et le Cours Sextius afin de libérer le haut du Cours Sextius</t>
  </si>
  <si>
    <t xml:space="preserve">Moins de bitume, plus de verdure et de facilités pour les vélos. </t>
  </si>
  <si>
    <t>aix@atelier-saintpaul.fr</t>
  </si>
  <si>
    <t>OLIVIER Cindy</t>
  </si>
  <si>
    <t>0618604633</t>
  </si>
  <si>
    <t>Grande surface alimentaire Bio - Type Marcel &amp; FIls, Grande Brasserie, Boutiques déco / luminaires / mobilier / luxe</t>
  </si>
  <si>
    <t>Marché nocturne l'été sur la bas du Cours Sexitus, Marché de Noël sur le bas du Cours Sextius, Lieu privilégié du centre ville pour l'organisation d'événements divers (salon, expo...)</t>
  </si>
  <si>
    <t xml:space="preserve">Elargissement des trottoirs  , végétalisation  </t>
  </si>
  <si>
    <t>Poser des bancs publics</t>
  </si>
  <si>
    <t>scaglia668@gmail.com</t>
  </si>
  <si>
    <t>Scaglianti Sandrine</t>
  </si>
  <si>
    <t>112 cous Sextius</t>
  </si>
  <si>
    <t>Création d'un parking pour forrains en lieu et place de la voie de bus entre la rue des Guerriers et la rue des Etuves et entre la rue des Etuves et le Cours Sextius afin de libérer le haut du Cours Sextius, Mutualiser une zone de dépose minute sur le Cours Sextius pour l'école, les mariages et les livraisons, Création d'une aide financière aux ravalement de façades étendue à l'ensemble du quartier du Faubourg, Révision du PLU pour sur l'ensemble quartier pour prise en compte des spécificités de chaque rue et de la requalification en cours, Mise en place d'un dispositif attractif pour inciter les artistes, artisans et créateurs à s'implanter dans le quartier (loyer bas, aide à l'installation, démarchage...)</t>
  </si>
  <si>
    <t>jmt888@hotmail.fr</t>
  </si>
  <si>
    <t>BOILLOT MARIE THERESE</t>
  </si>
  <si>
    <t>0683858739</t>
  </si>
  <si>
    <t>Création d’un parc de jeux pour les enfants, Création d'un parc pour les chiens</t>
  </si>
  <si>
    <t>jean-marie.boillot@orange.fr</t>
  </si>
  <si>
    <t>BOILLOT JEAN MARIE</t>
  </si>
  <si>
    <t>0658100047</t>
  </si>
  <si>
    <t>Ne proposer que des places de stationnement à durée limitée pour l'accés aux commerçants et des places de livraison, Supprimer complétement le stationnement, ne conserver que des places de livraison, Prévoir une voie de dépose minute pour l'école Sextius à proximité de la fontaine Pascal</t>
  </si>
  <si>
    <t>Création d'une esplanade piétonne entre la rue celony et le parking des beaux arts, Conservation des places de parking existantes, Voie à double sens jusqu'au parking des Beaux Arts, Création de container de tri sélectif enterrés, Création d'un terrain de pétanque</t>
  </si>
  <si>
    <t>p.daydie@sk-associes.com</t>
  </si>
  <si>
    <t>PIERRE DAYDIE</t>
  </si>
  <si>
    <t>0680920071</t>
  </si>
  <si>
    <t>Rue piétonne depuis la rue de la Molle vers la rue Celony avec borne, Conservation des places de parking existantes, Voie à double sens jusqu'au parking des Beaux Arts, Création de container de tri sélectif enterrés, Création d'un terrain de pétanque</t>
  </si>
  <si>
    <t>fréquence diminuée des bus</t>
  </si>
  <si>
    <t>eleonore.roucaute@gmail.comi</t>
  </si>
  <si>
    <t>Eleonore Roucaute</t>
  </si>
  <si>
    <t>0663301037</t>
  </si>
  <si>
    <t>Favorable pour plus de verdure au centre ville avec le réchauffement climatique</t>
  </si>
  <si>
    <t xml:space="preserve">Pas favorable plutôt une rénovation </t>
  </si>
  <si>
    <t>Une seule voie de voiture avec élargissement des trottoirs</t>
  </si>
  <si>
    <t>Mutualiser une zone de dépose minute sur le Cours Sextius pour l'école, les mariages et les livraisons, Réalisation d'une étude de l'offre et de l'utilité du service des transports en communs (bus) en transit autour du quartier, Révision du PLU pour sur l'ensemble quartier pour prise en compte des spécificités de chaque rue et de la requalification en cours, Mise en place d'un dispositif attractif pour inciter les artistes, artisans et créateurs à s'implanter dans le quartier (loyer bas, aide à l'installation, démarchage...)</t>
  </si>
  <si>
    <t>aude.schweitzer@gmail.com</t>
  </si>
  <si>
    <t>Jovenin Aude</t>
  </si>
  <si>
    <t>9 rue Du docteur dargelos</t>
  </si>
  <si>
    <t>Tout dépend de ce que vous comptez y faire mon fils adore sa crèche!</t>
  </si>
  <si>
    <t>Elargir les trottoirs piétons (sans bordure de trottoirs), Autoriser des terrasses plus importantes pour les cafés/restaurants/bar, Mise en place de pistes cyclables, Mise en place de collectes de tri sélectifs (conteneurs habillés ou enterrés), Sauvegarde et protection des platanes existants, Végétalisation supplémentaire du Cours</t>
  </si>
  <si>
    <t>emilieimer@gmail.com</t>
  </si>
  <si>
    <t>IMER Emili</t>
  </si>
  <si>
    <t>0618110204 / 94 cours Sextius- 13100 Aix en Provence</t>
  </si>
  <si>
    <t>oui, favorable</t>
  </si>
  <si>
    <t>oui favorable</t>
  </si>
  <si>
    <t>sécurisation des passages piétons, suppression arrêts "sauvages" devant le débit de tabac</t>
  </si>
  <si>
    <t>point à accentuer : aucune circulation entre la rue de la Molle et l'hôtel du Globe (borne pour riverains exclusivement)</t>
  </si>
  <si>
    <t>caroline.tan17@gmail.com</t>
  </si>
  <si>
    <t>Caroline Tan</t>
  </si>
  <si>
    <t>0620020673</t>
  </si>
  <si>
    <t>Sans avis</t>
  </si>
  <si>
    <t>Mettre en valeur les arcades d'eau et de l'abrevoir, Végétaliser la zone, Mise en place d'un marché à thème, bio, qualitatif et local, Entrer en contact avec l'AMAP d'Aix en Provence pour proposer des produits locaux et bios</t>
  </si>
  <si>
    <t>Grande surface alimentaire Bio - Type Marcel &amp; FIls, Local de mobilier - Type IKEA / Alinéa</t>
  </si>
  <si>
    <t>Création d'une esplanade piétonne entre la rue celony et le parking des beaux arts, Conservation des places de parking existantes, Création de container de tri sélectif enterrés</t>
  </si>
  <si>
    <t>le rendre plus lumineux, a végétaliser dans la rue (hors arbres), meilleure mise en avant des commerces, refection des trottoirs</t>
  </si>
  <si>
    <t>Merci pour votre aide en proposant ce formulaire qui permet de s'intéresser aux avis des habitants du quartier !</t>
  </si>
  <si>
    <t>sylvie.bedini@gmail.com</t>
  </si>
  <si>
    <t>sylvie Bedini</t>
  </si>
  <si>
    <t>0643467336</t>
  </si>
  <si>
    <t>Création d'un parking pour forrains en lieu et place de la voie de bus entre la rue des Guerriers et la rue des Etuves et entre la rue des Etuves et le Cours Sextius afin de libérer le haut du Cours Sextius, Mutualiser une zone de dépose minute sur le Cours Sextius pour l'école, les mariages et les livraisons, Création d'une aide financière aux ravalement de façades étendue à l'ensemble du quartier du Faubourg, Révision du PLU pour sur l'ensemble quartier pour prise en compte des spécificités de chaque rue et de la requalification en cours</t>
  </si>
  <si>
    <t xml:space="preserve">trouver et proposer des solutions pour la propreté de ce quartier </t>
  </si>
  <si>
    <t>amonassa@free.fr</t>
  </si>
  <si>
    <t>Monassa annick et lionel</t>
  </si>
  <si>
    <t>Oui mais on voudrait des arbres merci</t>
  </si>
  <si>
    <t>A condition de laisser tous les arbres et de replanter des arbres partout</t>
  </si>
  <si>
    <t>Oui et des arbres svp merci</t>
  </si>
  <si>
    <t>Rue piétonne depuis la rue de la Molle vers la rue Celony avec borne, Surtout des arbres merci et sauver les arbres de la rue Tavan près du petit duc merci</t>
  </si>
  <si>
    <t>Garder les arbres élargir les trottoirs et limiter le stationnement et surtout Pv Pour les gens qui ne ramassent pas les excréments des chiens (le rêve)</t>
  </si>
  <si>
    <t>Surtout du calme et de la végétation c’est le bonheur !</t>
  </si>
  <si>
    <t xml:space="preserve">On ne rêve que de calme de verdure et de propreté mais c’est très difficile avec l’école des arts en face merci à vous pour ce questionnaire </t>
  </si>
  <si>
    <t>eveline.calvet@orange.fr</t>
  </si>
  <si>
    <t>CALVET EVELINE</t>
  </si>
  <si>
    <t>0681323197</t>
  </si>
  <si>
    <t>Favorable pour plus de lits de crèche</t>
  </si>
  <si>
    <t>Favorable. Le bâtiment n'est pas très beau bien que classé</t>
  </si>
  <si>
    <t>Création d'une réserve naturelle type "foret en centre ville", Création d'un parc de type Jardin à la Française devant le Pavillon, Surtout pas de parc pour les chiens. Leurs aboiements ruinent le calme et la sérénité</t>
  </si>
  <si>
    <t>A double sens : accès uniquement par le sud (depuis le Bd de la République) avec giratoire au niveau de la fontaine Pascal, La rue Lisse des Cordeliers est trop étroite pour certains véhicules</t>
  </si>
  <si>
    <t>Réduire le nombre de places de parking (30 places en créneau), Ne proposer que des places de stationnement à durée limitée pour l'accés aux commerçants et des places de livraison, Prévoir une voie de dépose minute pour l'école Sextius à proximité de la fontaine Pascal, La voie de dépose minute sera vite encombrée avec les voitures des parents. Risque de disputes !</t>
  </si>
  <si>
    <t>Elargir les trottoirs piétons (sans bordure de trottoirs), Mise en place de collectes de tri sélectifs (conteneurs habillés ou enterrés), Sauvegarde et protection des platanes existants, Rénovation et mise en valeur des fontaines et lavoirs</t>
  </si>
  <si>
    <t>Piétonisation avec mise en place d'une borne à l'angle de le rue des Chartreux + sens interdit sauf riverain pour la rue Gauffredy, Création d'une végétalisation de la rue pour agrandissement de la couronne verte entre la pavillon Vendôme et le Pavillon Gauffredy (Puis le parc de l'amphitéatheatre à plus long terme), Si trottoirs, surtout beaucoup plus larges. Si suppression des potelets, crainte de stationnement de certains riverains et motos</t>
  </si>
  <si>
    <t>Zone piétonne avec bornes, Suppression des potelets anti-stationnement, Réfection des voiries mais pas de galets ou cailloux</t>
  </si>
  <si>
    <t>Ce boulevard n'a pas beaucoup d'âme avec des locaux fermés ou sans réelle utilité. Refaire les trottoirs en mauvais état</t>
  </si>
  <si>
    <t>Depuis que le haut du Cours Sextius est fermé à la circulation pour préserver les immeubles sinistrés et en phase de rénovation, la rue Célony est une vraie autoroute faisant trembler les immeubles dont certains de plus de 100 ans. Merci d'avoir crée ce questionnaire.</t>
  </si>
  <si>
    <t>legendreg13100@free.fr</t>
  </si>
  <si>
    <t>Legendre gérard</t>
  </si>
  <si>
    <t>0620058986</t>
  </si>
  <si>
    <t>sous réserve</t>
  </si>
  <si>
    <t>Autoriser des terrasses plus importantes pour les cafés/restaurants/bar, Rénovation et mise en valeur des fontaines et lavoirs</t>
  </si>
  <si>
    <t>circulant</t>
  </si>
  <si>
    <t>libéral</t>
  </si>
  <si>
    <t>marché vivrier</t>
  </si>
  <si>
    <t xml:space="preserve">Conservation des places de parking existantes, Création d'un terrain de pétanque, circulation actuelle  pour une sortie  nord </t>
  </si>
  <si>
    <t>sens unique sans borne</t>
  </si>
  <si>
    <t>circulation véhicules</t>
  </si>
  <si>
    <t>Un projet ambitieux</t>
  </si>
  <si>
    <t>Réalisation d'une étude de l'offre et de l'utilité du service des transports en communs (bus) en transit autour du quartier, propositions dangereuses sans études préalables</t>
  </si>
  <si>
    <t>opposition à la piétonnisation d' un quartier résidentiel ,non touristique , non commercial</t>
  </si>
  <si>
    <t>michel.matteimickeyque@gmail.com</t>
  </si>
  <si>
    <t>elisabeth et michel mattei</t>
  </si>
  <si>
    <t>27 rue du 11 novembre   13100  aix en provence</t>
  </si>
  <si>
    <t>très bien</t>
  </si>
  <si>
    <t>bien</t>
  </si>
  <si>
    <t>Local de mobilier - Type IKEA / Alinéa, Salle de sport - Type Basic Fit, Grande Brasserie</t>
  </si>
  <si>
    <t>panneau sens interdit sauf aux riverains</t>
  </si>
  <si>
    <t>réfection des façades.  augmentation des commerces de bouche.</t>
  </si>
  <si>
    <t>référence aux cases cochées</t>
  </si>
  <si>
    <t>aurelie.dillon@yahoo.fr</t>
  </si>
  <si>
    <t>Aurélie DILLON</t>
  </si>
  <si>
    <t>0667362076</t>
  </si>
  <si>
    <t>Création d’un parc de jeux pour les enfants, Création d'une réserve naturelle type "foret en centre ville", Création d'un parc pour les chiens, Potager/Jardin partagé</t>
  </si>
  <si>
    <t>Autoriser des terrasses plus importantes pour les cafés/restaurants/bar, Mise en place de collectes de tri sélectifs (conteneurs habillés ou enterrés), Sauvegarde et protection des platanes existants, Rénovation et mise en valeur des fontaines et lavoirs</t>
  </si>
  <si>
    <t>Grande surface alimentaire Bio - Type Marcel &amp; FIls, Laboratoire d'analyse Medical / Maison de santé, Concept Store/ Espace partagé /Coworking / Grande Halle</t>
  </si>
  <si>
    <t>Marché de produits locaux/bio sur l'avenue des Thermes, Lieu privilégié du centre ville pour l'organisation d'événements divers (salon, expo...), Vide Grenier annuel</t>
  </si>
  <si>
    <t xml:space="preserve">Piste cyclable - stationnements déposes minutes - réfection des trottoirs - dévoyer une partie des bus </t>
  </si>
  <si>
    <t>Création d'un parking pour forrains en lieu et place de la voie de bus entre la rue des Guerriers et la rue des Etuves et entre la rue des Etuves et le Cours Sextius afin de libérer le haut du Cours Sextius, Mutualiser une zone de dépose minute sur le Cours Sextius pour l'école, les mariages et les livraisons, Création d'une aide financière aux ravalement de façades étendue à l'ensemble du quartier du Faubourg, Réalisation d'une étude de l'offre et de l'utilité du service des transports en communs (bus) en transit autour du quartier, Révision du PLU pour sur l'ensemble quartier pour prise en compte des spécificités de chaque rue et de la requalification en cours, Mise en place d'un dispositif attractif pour inciter les artistes, artisans et créateurs à s'implanter dans le quartier (loyer bas, aide à l'installation, démarchage...), Oui à la valorisation des artisans et créateurs, boutiques atypiques en leur donnant la possibilité d'avoir des loyers cohérents en centre ville d'Aix</t>
  </si>
  <si>
    <t xml:space="preserve">Merci d'avoir créé ce questionnaire et bravo à tous les acteurs de ces projets de changement! </t>
  </si>
  <si>
    <t>antoine.dulau@yahoo.fr</t>
  </si>
  <si>
    <t>Antoine DULAU</t>
  </si>
  <si>
    <t>0660049958</t>
  </si>
  <si>
    <t>Favorable, Il faudrait également ouvrir au maximum l'école d'art. Supprimer l'espace canin et ouvrir le parc au chiens tenu en laisse. Recréer un espace de jeux pour enfants. Augmenter les fontaines. Création d'un jardin botanique derrière les arches au nord Est.</t>
  </si>
  <si>
    <t>Favorable : Attention de bien ouvrir l'immeuble au quartier + Favoriser un habitat mixte : Social + Accession. Rajouter des commerce de bouche en pied du bâtiment (boulangerie, boucherie, primeur ; Proposition des place de parking à la location en priorité aux habitant du quartier Tavan</t>
  </si>
  <si>
    <t>Favorable : Attention avec l'augmentation de la capacité de la crèche à avoir une équipe structurée en conséquence.</t>
  </si>
  <si>
    <t>Ouverture complète de l'école sur le quartier utilisation des locaux ouverte à d'autres activité (bibliothéque, conférences...)</t>
  </si>
  <si>
    <t>Grande surface alimentaire Bio - Type Marcel &amp; FIls, Local de mobilier - Type IKEA / Alinéa, Grande Brasserie, Concept Store/ Espace partagé /Coworking / Grande Halle</t>
  </si>
  <si>
    <t>Marché de produits locaux/bio sur l'avenue des Thermes, Marché nocturne l'été sur la bas du Cours Sexitus, Lieu privilégié du centre ville pour l'organisation d'événements divers (salon, expo...), Vide Grenier annuel</t>
  </si>
  <si>
    <t>Création d'une esplanade piétonne entre la rue celony et le parking des beaux arts, Voie à double sens jusqu'au parking des Beaux Arts, Création de container de tri sélectif enterrés, Création d'un terrain de pétanque</t>
  </si>
  <si>
    <t>Pistes cyclables; Réfection des trottoirs ; Stationnement uniquement en dépose minute .</t>
  </si>
  <si>
    <t>pascale.virmontois@orange.fr</t>
  </si>
  <si>
    <t>Virmontois  Pascale</t>
  </si>
  <si>
    <t>0631111322 40 cours sextius 13100 Aix en Provence</t>
  </si>
  <si>
    <t>aucun</t>
  </si>
  <si>
    <t>pourquoi pas si plus attrayant au public</t>
  </si>
  <si>
    <t>je ne sais pas</t>
  </si>
  <si>
    <t xml:space="preserve">oui </t>
  </si>
  <si>
    <t>Mettre en valeur les arcades d'eau et de l'abrevoir, Mise en place d'un marché à thème, bio, qualitatif et local</t>
  </si>
  <si>
    <t>mise en valeur des commerces par stationnement limité pour les commerçants</t>
  </si>
  <si>
    <t>Mutualiser une zone de dépose minute sur le Cours Sextius pour l'école, les mariages et les livraisons, Création d'une aide financière aux ravalement de façades étendue à l'ensemble du quartier du Faubourg, Révision du PLU pour sur l'ensemble quartier pour prise en compte des spécificités de chaque rue et de la requalification en cours</t>
  </si>
  <si>
    <t xml:space="preserve">mettre des containers enterrés ou habillés , des amendes pour ceux qui ne respectent pas la dépose dans les containers  </t>
  </si>
  <si>
    <t>merlingenevieve@gmail.com</t>
  </si>
  <si>
    <t xml:space="preserve">Oui </t>
  </si>
  <si>
    <t>carole.campbell@orange.fr</t>
  </si>
  <si>
    <t>Campbell Carole</t>
  </si>
  <si>
    <t>104 Cours Sextius, 13100 . 0672783774</t>
  </si>
  <si>
    <t>Oui, Bâtiment délabré, très mauvais état actuel.</t>
  </si>
  <si>
    <t xml:space="preserve">Mise en place de collectes de tri sélectifs (conteneurs habillés ou enterrés), Sauvegarde et protection des platanes existants, Végétalisation supplémentaire du Cours, Rénovation et mise en valeur des fontaines et lavoirs, distributeurs sacs crottes de chiens avec poubelles spécifiques à côté. </t>
  </si>
  <si>
    <t>Laboratoire d'analyse Medical / Maison de santé, Concept Store/ Espace partagé /Coworking / Grande Halle</t>
  </si>
  <si>
    <t xml:space="preserve">Haut du cours sextius, à refaire le bâtiment des thermes (en mauvais état et utilisé comme débarras), sacs et poubelle crottes de chiens à mettre, surtout autour des plots avec infos touristique, qui sont entourés de canettes et cetera. 
Dépôt et parking avec parc automobile électrique pour les producteurs, commerçants du marché en dehors du centre, dernier kilomètre en véhicule électrique de taille adapter pour le centre ville, le problème du coin de la rue lisse de cordeliers et la rue de cordeliers existe parce que leurs fourgons (qui polluent) sont trop grands pour une vielle ville.    </t>
  </si>
  <si>
    <t>fabpol.gomes@gmail.com</t>
  </si>
  <si>
    <t>PAOLO GOMES</t>
  </si>
  <si>
    <t>0658736424</t>
  </si>
  <si>
    <t xml:space="preserve">Propriétaire </t>
  </si>
  <si>
    <t xml:space="preserve">Sans avis </t>
  </si>
  <si>
    <t>Elargir les trottoirs piétons (sans bordure de trottoirs), Mise en place de pistes cyclables, Mise en place de collectes de tri sélectifs (conteneurs habillés ou enterrés), Sauvegarde et protection des platanes existants, Végétalisation supplémentaire du Cours, Rénovation et mise en valeur des fontaines et lavoirs, Limiter les terrasses sur les trottoirs pour reduire les nuisances sonores des habitants.</t>
  </si>
  <si>
    <t>Grande surface alimentaire Bio - Type Marcel &amp; FIls, Laboratoire d'analyse Medical / Maison de santé, Local de mobilier - Type IKEA / Alinéa, Concept Store/ Espace partagé /Coworking / Grande Halle</t>
  </si>
  <si>
    <t>Marché de produits locaux/bio sur l'avenue des Thermes, Marché de Noël sur le bas du Cours Sextius, Vide Grenier annuel</t>
  </si>
  <si>
    <t xml:space="preserve">Salut avis </t>
  </si>
  <si>
    <t>Mutualiser une zone de dépose minute sur le Cours Sextius pour l'école, les mariages et les livraisons, Création d'une aide financière aux ravalement de façades étendue à l'ensemble du quartier du Faubourg, Réalisation d'une étude de l'offre et de l'utilité du service des transports en communs (bus) en transit autour du quartier, Mise en place d'un dispositif attractif pour inciter les artistes, artisans et créateurs à s'implanter dans le quartier (loyer bas, aide à l'installation, démarchage...)</t>
  </si>
  <si>
    <t>Les nuisances sonores nocturnes tres tardive comme le pub rendent le quartier moins agréable à vivre pour les habitants.</t>
  </si>
  <si>
    <t>maxence.massat@gmail.com</t>
  </si>
  <si>
    <t>MAXENCE MASSAT</t>
  </si>
  <si>
    <t>0623972385</t>
  </si>
  <si>
    <t>Elargir les trottoirs piétons (sans bordure de trottoirs)</t>
  </si>
  <si>
    <t>Grande Brasserie, Concept Store/ Espace partagé /Coworking / Grande Halle</t>
  </si>
  <si>
    <t>Piétonisation avec mise en place d'une borne à l'angle de le rue des Chartreux + sens interdit sauf riverain pour la rue Gauffredy, Accès à la rue réservée aux riverains (Panneau sens interdit sauf riverain), Réservée aux riverains avec borne</t>
  </si>
  <si>
    <t>Propreté.</t>
  </si>
  <si>
    <t>stefangi@live.fr</t>
  </si>
  <si>
    <t>TALLUTO STEPHANIE</t>
  </si>
  <si>
    <t>0609509710</t>
  </si>
  <si>
    <t>Marché de produits locaux/bio sur l'avenue des Thermes, Marché nocturne l'été sur la bas du Cours Sexitus, Marché de Noël sur le bas du Cours Sextius, Lieu privilégié du centre ville pour l'organisation d'événements divers (salon, expo...), Vide Grenier annuel</t>
  </si>
  <si>
    <t>Mutualiser une zone de dépose minute sur le Cours Sextius pour l'école, les mariages et les livraisons, Réalisation d'une étude de l'offre et de l'utilité du service des transports en communs (bus) en transit autour du quartier, Mise en place d'un dispositif attractif pour inciter les artistes, artisans et créateurs à s'implanter dans le quartier (loyer bas, aide à l'installation, démarchage...)</t>
  </si>
  <si>
    <t>Bonjour, pour ma part, je suis conseillère mutualiste au 40 cours sextius, et ce que j'entends le plus souvent (de la part de mes adhérents) concernant ce cours c'est qu'il manque des bus pour le desservir (qui passaient autre fois). Ensuite le rendre tout à fait piéton pourquoi pas mais attention à ce qu'il soit accessible facilement en transport en commun et diabline afin d'éviter toute désertion du cours et de ses environs.</t>
  </si>
  <si>
    <t>gini.a@icloud.com</t>
  </si>
  <si>
    <t>Gini Anna</t>
  </si>
  <si>
    <t>0659966147</t>
  </si>
  <si>
    <t>Autoriser des terrasses plus importantes pour les cafés/restaurants/bar, Végétalisation supplémentaire du Cours, Rénovation et mise en valeur des fontaines et lavoirs</t>
  </si>
  <si>
    <t>Piste cyclables, stationnements.</t>
  </si>
  <si>
    <t>felixlux@yahoo.fr</t>
  </si>
  <si>
    <t xml:space="preserve">Dominique MARRO, Christophe ROUCHY </t>
  </si>
  <si>
    <t>0769831748</t>
  </si>
  <si>
    <t xml:space="preserve">Deux personnes, un salarié </t>
  </si>
  <si>
    <t>Création d'une réserve naturelle type "foret en centre ville", Création d'un parc de type Jardin à la Française devant le Pavillon, Création d'un parc pour les chiens</t>
  </si>
  <si>
    <t>Grande surface alimentaire Bio - Type Marcel &amp; FIls, Grande Brasserie, Concept Store/ Espace partagé /Coworking / Grande Halle</t>
  </si>
  <si>
    <t>Marché de produits locaux/bio sur l'avenue des Thermes, Marché nocturne l'été sur la bas du Cours Sexitus, Marché de Noël sur le bas du Cours Sextius, Vide Grenier annuel</t>
  </si>
  <si>
    <t xml:space="preserve">merci de votre suivi et implication dans le projet </t>
  </si>
  <si>
    <t>jdobrignoli@gmail.com</t>
  </si>
  <si>
    <t>Brignoli Jean-Dominique</t>
  </si>
  <si>
    <t>0607819349</t>
  </si>
  <si>
    <t>Création d'une réserve naturelle type "foret en centre ville", Potager/Jardin partagé</t>
  </si>
  <si>
    <t>Cours Sextius piéton avec bornes pour les riverains et les commerçants, Aménagement d'une piste cyclable</t>
  </si>
  <si>
    <t>Supprimer complétement le stationnement, ne conserver que des places de livraison, Prévoir une voie de dépose minute pour l'école Sextius à proximité de la fontaine Pascal, une voie de dépose minute pour l'école Sextius à proximité de la fontaine Pascal ne ferait qu'ouvrir la porte à des abus. Donc non.</t>
  </si>
  <si>
    <t>Grande surface alimentaire Bio - Type Marcel &amp; FIls, Salle de sport - Type Basic Fit, Concept Store/ Espace partagé /Coworking / Grande Halle</t>
  </si>
  <si>
    <t>Marché de produits locaux/bio sur l'avenue des Thermes, Marché de Noël sur le bas du Cours Sextius, Lieu privilégié du centre ville pour l'organisation d'événements divers (salon, expo...), Vide Grenier annuel</t>
  </si>
  <si>
    <t xml:space="preserve">Zone piétonne avec bornes, Suppression des potelets anti-stationnement, Suppression du béton bitumineux et réfection des voiries par un revêtement alternatif (pavé, béton désactivé, calade...), Cette suppression du béton bitumeux remplacée par des pavé doit être généralisée à tout le quartier et au Cours Sextius lui-même </t>
  </si>
  <si>
    <t>Réfection des trottoirs</t>
  </si>
  <si>
    <t>Création d'une aide financière aux ravalement de façades étendue à l'ensemble du quartier du Faubourg, Révision du PLU pour sur l'ensemble quartier pour prise en compte des spécificités de chaque rue et de la requalification en cours, Mise en place d'un dispositif attractif pour inciter les artistes, artisans et créateurs à s'implanter dans le quartier (loyer bas, aide à l'installation, démarchage...)</t>
  </si>
  <si>
    <t>Aménagement d'un mobilier urbain anti-SDF et anti-réunions avec plaques de revêtement rendant les marches inconfortables pour s'y tenir longtemps : marches ente la rue Lisse des Cordeliers et le Cours Sextius, marches de l'église St-Jean et de son annexe, marches de l'école communale... 
Contrôle sévère des nuisances sonores des bars et de leurs usagers, des travaux individuels dans les magasins.</t>
  </si>
  <si>
    <t>belou.ribon@gmail.com</t>
  </si>
  <si>
    <t>RIBON Alain</t>
  </si>
  <si>
    <t>06 11 53 33 30 Cours Sextius n° 10</t>
  </si>
  <si>
    <t>A double sens : accès uniquement par le sud (depuis le Bd de la République) avec giratoire au niveau de la fontaine Pascal, Cours Sextius piéton avec bornes pour les riverains et les commerçants</t>
  </si>
  <si>
    <t>Elargir les trottoirs piétons (sans bordure de trottoirs), Mise en place de collectes de tri sélectifs (conteneurs habillés ou enterrés), Sauvegarde et protection des platanes existants, limiter au maximum l'envahissement des terrasses de cafés et restaurants</t>
  </si>
  <si>
    <t>Grande surface alimentaire Bio - Type Marcel &amp; FIls, Laboratoire d'analyse Medical / Maison de santé, Surtout pas de restaurants supplémentaires il y en a assez dans le quartier</t>
  </si>
  <si>
    <t>Rue piétonne depuis la rue de la Molle vers la rue Celony avec borne, Voie à double sens jusqu'au parking des Beaux Arts, Création de container de tri sélectif enterrés</t>
  </si>
  <si>
    <t>A l'identique de l'avenue Victor Hugo</t>
  </si>
  <si>
    <t>Création d'un parking pour forrains en lieu et place de la voie de bus entre la rue des Guerriers et la rue des Etuves et entre la rue des Etuves et le Cours Sextius afin de libérer le haut du Cours Sextius, Réalisation d'une étude de l'offre et de l'utilité du service des transports en communs (bus) en transit autour du quartier, Révision du PLU pour sur l'ensemble quartier pour prise en compte des spécificités de chaque rue et de la requalification en cours</t>
  </si>
  <si>
    <t>Laisser les habitants en paix loin des nuisances notamment du "monde de la nuit" pour rester poli; 
Veiller à l'interdiction des activités génératrices de nuisances de jour et du nuit (trottinettes, scooters, motos, commerces sans intérêt etc)
Assez de bars et restaurants qui gênent le passage avec leurs tables, sièges et panneaux; vous n'avez quà augmenter la taxe de terrasse de ceux en place pour compenser la perte financière.
Instaurer un passage des diablines sur le cours Sextius.
Imposer un affichage strict des publicités et enseignes toutes plus laides les unes que les autres sur le Cours Sextius et le bd de la Republique.
A ce sujet comment les services de l'Urbanisme de la ville d'AIX en ce compris ceux de l'Architecte des Batiments de France ont ils pu donner l'autorisation d'installation à la société Getir au 20 cours Sextius qui déploie des sommets de laideur et de nuisances avec des scooters qui circulent à toute vitesse SUR LES TROTTOIRS !!!!!!
CÀ RESSEMBLE DEPUIS QUELQUES ANNEES  A PLAN DE CAMPAGNE CE QUARTIER.</t>
  </si>
  <si>
    <t>altergestionimmo@gmail.com</t>
  </si>
  <si>
    <t>SMAIL JULIEN</t>
  </si>
  <si>
    <t>plutot favorable</t>
  </si>
  <si>
    <t>Mise en place de pistes cyclables, Mise en place de collectes de tri sélectifs (conteneurs habillés ou enterrés), Sauvegarde et protection des platanes existants</t>
  </si>
  <si>
    <t>Mettre en valeur les arcades d'eau et de l'abrevoir, Végétaliser la zone</t>
  </si>
  <si>
    <t>Laboratoire d'analyse Medical / Maison de santé, Local de mobilier - Type IKEA / Alinéa</t>
  </si>
  <si>
    <t>Ne tuez pas les commerces et l'accès au travail</t>
  </si>
  <si>
    <t>ellen.sextius@orange.fr</t>
  </si>
  <si>
    <t>Helene ROCHE</t>
  </si>
  <si>
    <t>+33637479322</t>
  </si>
  <si>
    <t>Conserver le même nombre de places qu'actuellement (env. 60 places en épis), Prévoir une voie de dépose minute pour l'école Sextius à proximité de la fontaine Pascal, Places de parking réservées aux riverains</t>
  </si>
  <si>
    <t xml:space="preserve">Elargir les trottoirs piétons (sans bordure de trottoirs), Autoriser des terrasses plus importantes pour les cafés/restaurants/bar, Mise en place de pistes cyclables, Mise en place de collectes de tri sélectifs (conteneurs habillés ou enterrés), Sauvegarde et protection des platanes existants, Végétalisation supplémentaire du Cours, Rénovation et mise en valeur des fontaines et lavoirs, Désencombrer le cours: lampadaires, parcmètres, poubelles, bornes rechargement élec, panneaux publicitaires, feux tricolores, rack vélos... Eliminer/éloigner les pigeons et corbeaux, c est une réelle nuisance </t>
  </si>
  <si>
    <t>Grande surface alimentaire Bio - Type Marcel &amp; FIls, Grande Brasserie, Halle avec restauration style Saluhall à Malmö en Suède pays connu pour son bien vivre</t>
  </si>
  <si>
    <t>pierre-marcenac@orange.fr</t>
  </si>
  <si>
    <t>Marcenac  Pierre</t>
  </si>
  <si>
    <t xml:space="preserve">Favorable à l 'ouverture du Parc  Vendôme et au réaménagement </t>
  </si>
  <si>
    <t xml:space="preserve">Trés favorable de cet aménagemenent et de permettre une offre de logements pour des jeunes familles .avec un espace privatif extérieur </t>
  </si>
  <si>
    <t>Favorable , il serait souhaitable de faire les études rapidement pour faire des travaux dés l ' étè 2023 et montrer ainsi un début de realisation du plan .</t>
  </si>
  <si>
    <t xml:space="preserve">un lieu de rencontre pour grands et petits , pourquoi pas un endroit  pour jouer à la pétanque ; un lieu mis à disposition ponctuellement pour les associations du quartier </t>
  </si>
  <si>
    <t xml:space="preserve">A sens unique vers le sud avec accès au Cours par la rue Lisse des Cordelier, Cours Sextius piéton avec bornes pour les riverains et les commerçants, Le Cours Sextius doit redevenir pietonnier dés le début avec un amé nagement prenant en compte les différents mode de déplacement ( pietons , vélos , voiture , transport personnes handicapés ..)  , et   une utilisation du cours dans la journée d 'une façon modulaire      comme cela est  fait dans les métropoles aujourd ' hui .( Montpellier , )      </t>
  </si>
  <si>
    <t>Laboratoire d'analyse Medical / Maison de santé, Grande Brasserie, Concept Store/ Espace partagé /Coworking / Grande Halle</t>
  </si>
  <si>
    <t xml:space="preserve">Revoir la circulation trop centralisée des Bus </t>
  </si>
  <si>
    <t>Le plan de circulation du quartier doit faire l ' objet d ' études complémentaires liées a des mesures plus précises de la pratique actuelle ( transit , heures de passage , différents utlisateurs suivant les saisons ......). Ce plan de circulation doit être pensé pour l ' avenir et non géré l ' existant actuel .Il est nécessaire d ' observer les pratiques ailleurs , de consulter les études existantes , notamment comment aménager des rues apaisées  ( un guide du Cerama pour les collectivités et spécialistes de l ' espace public ) . Il faut également prendre en compte les réglementations actuelles et celles à venir : sur les déplacements , la qualité de l ' air , l ' interdiction à certains vehicules de ne plus circuler en ville .
Enfin il faut avoir le courage d ' oser, d ' innover , prendre des décisions même si elles ne sont pas favorables à l ' électorat immédiatement .... on investit pour les prochaines décennies .</t>
  </si>
  <si>
    <t>rio.francoise2@bbox.fr</t>
  </si>
  <si>
    <t>Rio Françoise</t>
  </si>
  <si>
    <t xml:space="preserve">0664420485  8 rue Vendôme </t>
  </si>
  <si>
    <t>Création d'un parc pour les chiens, Potager/Jardin partagé</t>
  </si>
  <si>
    <t>Mise en place de pistes cyclables, Mise en place de collectes de tri sélectifs (conteneurs habillés ou enterrés), Rénovation et mise en valeur des fontaines et lavoirs</t>
  </si>
  <si>
    <t>Marché de produits locaux/bio sur l'avenue des Thermes, Vide Grenier annuel</t>
  </si>
  <si>
    <t xml:space="preserve">Eviter la circulation Cours Sextius , contrôler l eau souterraine niveau cours Sextius rue Vendôme  
( fragilité,  éboulements)
</t>
  </si>
  <si>
    <t>segolenebakes@gmail.com</t>
  </si>
  <si>
    <t>Segolene BAKES</t>
  </si>
  <si>
    <t>0621091134</t>
  </si>
  <si>
    <t>Création d’un parc de jeux pour les enfants, Création d'une réserve naturelle type "foret en centre ville", Potager/Jardin partagé</t>
  </si>
  <si>
    <t>moins de bus</t>
  </si>
  <si>
    <t>fcalvet.calvet@gmail.com</t>
  </si>
  <si>
    <t>Francis Calvet</t>
  </si>
  <si>
    <t>Création d'un parc de type Jardin à la Française devant le Pavillon, Surtout pas de chiens…</t>
  </si>
  <si>
    <t>Elargir les trottoirs piétons (sans bordure de trottoirs), Autoriser des terrasses plus importantes pour les cafés/restaurants/bar, Mise en place de pistes cyclables, Mise en place de collectes de tri sélectifs (conteneurs habillés ou enterrés), Sauvegarde et protection des platanes existants, Rénovation et mise en valeur des fontaines et lavoirs</t>
  </si>
  <si>
    <t>Marché nocturne l'été sur la bas du Cours Sexitus, Lieu privilégié du centre ville pour l'organisation d'événements divers (salon, expo...), Vide Grenier annuel</t>
  </si>
  <si>
    <t>Aménager la jonction République Sextius. Faire une placette et faciliter la traversée du boulevard par les piétons.</t>
  </si>
  <si>
    <t>A cent particulier à mettre sur la circulation des voitures rue Celony. Prévoir une progressivité des aménagements, les habitudes prises sont difficiles à changer…</t>
  </si>
  <si>
    <t>bakesjerome@gmail.com</t>
  </si>
  <si>
    <t>bakes jerome</t>
  </si>
  <si>
    <t>0626317927</t>
  </si>
  <si>
    <t>oui oui et oui</t>
  </si>
  <si>
    <t>Grande surface alimentaire Bio - Type Marcel &amp; FIls, Concept Store/ Espace partagé /Coworking / Grande Halle</t>
  </si>
  <si>
    <t>borne à aprtir de la rue emile tavan</t>
  </si>
  <si>
    <t>plus de place de parking en face du tabac</t>
  </si>
  <si>
    <t>elena.trichina@laposte.net</t>
  </si>
  <si>
    <t>Trichina Elena</t>
  </si>
  <si>
    <t>0751844418</t>
  </si>
  <si>
    <t>Qui</t>
  </si>
  <si>
    <t>Je suis favorable a ce projet</t>
  </si>
  <si>
    <t>Repartir à 50%,50% la circulation des bus entre la rue de l'entrepôt et la rue de la république, garder 2 voies de circulation automobile et mutualiser  les voies bus avec les vélos</t>
  </si>
  <si>
    <t>laviste@wanadoo.fr</t>
  </si>
  <si>
    <t>Pascale munos</t>
  </si>
  <si>
    <t>0622824620</t>
  </si>
  <si>
    <t>Local de mobilier - Type IKEA / Alinéa</t>
  </si>
  <si>
    <t>sardou.natacha@gmail.com</t>
  </si>
  <si>
    <t>Natacha Sardou</t>
  </si>
  <si>
    <t>0614168625</t>
  </si>
  <si>
    <t>Mise en place de collectes de tri sélectifs (conteneurs habillés ou enterrés), Sauvegarde et protection des platanes existants</t>
  </si>
  <si>
    <t>Grosses nuisances sonores pour les riverains du lundi au samedi jusqu'à 2h du matin à cause du bar Le Kerry (malgré double vitrage et boules quiès...). Pas de nouvelles terrasses en plus s'il vous plaît...</t>
  </si>
  <si>
    <t>larissa.duplaix@gmail.com</t>
  </si>
  <si>
    <t>LARISSA DUPLAIX</t>
  </si>
  <si>
    <t>0671778060</t>
  </si>
  <si>
    <t>Grande surface alimentaire Bio - Type Marcel &amp; FIls, Local de mobilier - Type IKEA / Alinéa, Salle de sport - Type Basic Fit</t>
  </si>
  <si>
    <t>Moins de circulation</t>
  </si>
  <si>
    <t>Mise en place d'un dispositif attractif pour inciter les artistes, artisans et créateurs à s'implanter dans le quartier (loyer bas, aide à l'installation, démarchage...), Suppression ou meilleur encadrement du pub et des terrasses. Suppression du nettoyage et ramassage des poubelles aux heures nocturnes.</t>
  </si>
  <si>
    <t>Je suis d'accord avec la requalification du quartier, en revanche il faut le meilleur encadrement du PUB et des terrasses. Nous subissons les bruits quotidiens avec la musique à fond et des cries très tard dans la nuit. Aussi les souffleurs à 5h du matin ou le Karcher ne respectent pas non plus les horaires raisonnables pour ce genre d'intervention.</t>
  </si>
  <si>
    <t>petelpaysagiste@free.fr</t>
  </si>
  <si>
    <t>petel paul pierre</t>
  </si>
  <si>
    <t>04 42 38 16 67 - 16 cours sextius 13100 Aix</t>
  </si>
  <si>
    <t>Habitant Aixois, profession liberale - paysagiste</t>
  </si>
  <si>
    <t>2 / 4</t>
  </si>
  <si>
    <t>oui, une liaison plus large au quartier semble intéressante, via l'actuelle entrée, et une nouvelle via les beaux arts, mais il faut aussi conserver une certaine intimité au jardin, conçu comme un lieu discret, à découvrir</t>
  </si>
  <si>
    <t>l'école doit rester dans le quartier, elle l'irrigue, y apporte créativité, invention, rêve; la question de la mise aux normes n'est qu'un aspect technique; la liaison au quartier ne doit pas pénaliser la quiétude de l'école</t>
  </si>
  <si>
    <t>Création d'une réserve naturelle type "foret en centre ville", Création d'un parc de type Jardin à la Française devant le Pavillon, ce jardin est petit, donc attention aux effets d'échelle, il doit être une réponse au pavillon qu'il complète, et apporter de la quiétude</t>
  </si>
  <si>
    <t>à maintenir piéton, doit conserver une échelle de quartier, de lieu de vie familiale</t>
  </si>
  <si>
    <t>Cours Sextius piéton avec bornes pour les riverains et les commerçants, toute la ville historique doit être piétonne, avec accès riverains, livraisons, sécurité, avec horaires bien définis (8h/12h ?)</t>
  </si>
  <si>
    <t>Uniquement diabelines et riverains (borne), idem cours sextius</t>
  </si>
  <si>
    <t>Supprimer complétement le stationnement, ne conserver que des places de livraison, desserte riverains à heures limitées, stationnement court pour livraisons, usage quotidien</t>
  </si>
  <si>
    <t>Elargir les trottoirs piétons (sans bordure de trottoirs), Sauvegarde et protection des platanes existants, Végétalisation supplémentaire du Cours, Rénovation et mise en valeur des fontaines et lavoirs, établir un cours en modes doux: tous modes confondus, priorité aux piétons partout</t>
  </si>
  <si>
    <t>Grande surface alimentaire Bio - Type Marcel &amp; FIls, Laboratoire d'analyse Medical / Maison de santé, Salle de sport - Type Basic Fit, Concept Store/ Espace partagé /Coworking / Grande Halle, commerces adaptés, plutot taille humaine, pas de grande enseigne ?</t>
  </si>
  <si>
    <t>Marché de produits locaux/bio sur l'avenue des Thermes, Marché nocturne l'été sur la bas du Cours Sexitus, Marché de Noël sur le bas du Cours Sextius, Lieu privilégié du centre ville pour l'organisation d'événements divers (salon, expo...), Vide Grenier annuel, toute activité fédérant les habitants du secteur, marché, brocante, plantes, etc</t>
  </si>
  <si>
    <t>Rue piétonne depuis la rue de la Molle vers la rue Celony avec borne</t>
  </si>
  <si>
    <t>le bd est sombre, peu engageant: matériaux, végétal, enseignes, façades, sont à revoir pour apporter lumière et visibilité au bd; 2 voies véhicules, 1 voie bus ? sans doute trop ... piétons, velos, en mode doux (apprenons à vivre ensemble (oups!)</t>
  </si>
  <si>
    <t xml:space="preserve">gous ces points sont intéressants et à développer lors d'ateliers collectifs,  </t>
  </si>
  <si>
    <t xml:space="preserve">temps de consultation un peu court, gageons que la suite soit plus consensuelle. </t>
  </si>
  <si>
    <t>geoffrey.deuwel@wanadoo.fr</t>
  </si>
  <si>
    <t>geoffrey DEUWEL</t>
  </si>
  <si>
    <t>0782611828</t>
  </si>
  <si>
    <t>Elargir les trottoirs piétons (sans bordure de trottoirs), Mise en place de pistes cyclables, Mise en place de collectes de tri sélectifs (conteneurs habillés ou enterrés), Sauvegarde et protection des platanes existants, Végétalisation supplémentaire du Cours</t>
  </si>
  <si>
    <t>Supprimer le stationnement, Végétaliser la zone</t>
  </si>
  <si>
    <t>Concept Store/ Espace partagé /Coworking / Grande Halle</t>
  </si>
  <si>
    <t>ericgreatti@hotmail.com</t>
  </si>
  <si>
    <t>GREATTI, Eric Francois</t>
  </si>
  <si>
    <t>0631200889, 16 Cours Sextius 13100 Aix en Provence</t>
  </si>
  <si>
    <t>Ne sais pas</t>
  </si>
  <si>
    <t>Proposer des places de stationnement a durée limitée pour les riverains</t>
  </si>
  <si>
    <t>Elargir les trottoirs piétons (sans bordure de trottoirs), Autoriser des terrasses plus importantes pour les cafés/restaurants/bar, Mise en place de pistes cyclables, Mise en place de collectes de tri sélectifs (conteneurs habillés ou enterrés), Sauvegarde et protection des platanes existants, Végétalisation supplémentaire du Cours, Rénovation et mise en valeur des fontaines et lavoirs, Charte de propreté pour les restaurants et cahier des charges pour les terrasses</t>
  </si>
  <si>
    <t>Mettre en valeur les arcades d'eau et de l'abrevoir, Supprimer le stationnement, Végétaliser la zone, Mise en place d'un marché à thème, bio, qualitatif et local, Recréer un jardin des thermes comme en 1900 et favoriser l'accès piétons aux Thermes par le Cours Sextius, Avec tout cela c'est top!</t>
  </si>
  <si>
    <t>Grande surface alimentaire Bio - Type Marcel &amp; FIls, Grande Brasserie, Concept Store/ Espace partagé /Coworking / Grande Halle, Commerce de fine bouche, restaurant de qualite</t>
  </si>
  <si>
    <t>Marché de produits locaux/bio sur l'avenue des Thermes, Marché nocturne l'été sur la bas du Cours Sexitus, Marché de Noël sur le bas du Cours Sextius, Vide Grenier annuel, Ecoles d'art, musique, galléries peinture</t>
  </si>
  <si>
    <t>Piétonisation avec mise en place d'une borne à l'angle de le rue des Chartreux + sens interdit sauf riverain pour la rue Gauffredy, Création d'une végétalisation de la rue pour agrandissement de la couronne verte entre la pavillon Vendôme et le Pavillon Gauffredy (Puis le parc de l'amphitéatheatre à plus long terme), Pieton + acces riverains</t>
  </si>
  <si>
    <t>Piétonnisation + borne sens unique depuis Rue Célony vers Cours Sextius, Suppression des potelets anti-stationnement, Garder l'acces au cours Sextius pour les riverains</t>
  </si>
  <si>
    <t>Etendre le cours Napoléon ou Allee de la fontaine</t>
  </si>
  <si>
    <t>Mutualiser une zone de dépose minute sur le Cours Sextius pour l'école, les mariages et les livraisons, Création d'une aide financière aux ravalement de façades étendue à l'ensemble du quartier du Faubourg, Mise en place d'un dispositif attractif pour inciter les artistes, artisans et créateurs à s'implanter dans le quartier (loyer bas, aide à l'installation, démarchage...), En faire un quartier a vivre, un quartiers des arts</t>
  </si>
  <si>
    <t>Ce quartier jouxte un quartier de shopping (allées provençales) et un quartier de restaurants (centre et fontaine), il conviendrait donc d'en faire un quartier a vivre, un quartiers des arts, musique, lecture, sante, peinture, artiste, artisans, ...potager, jardins</t>
  </si>
  <si>
    <t>pascal.gutierrez13@gmail.com</t>
  </si>
  <si>
    <t>Pascal Gutierrez</t>
  </si>
  <si>
    <t xml:space="preserve">0664750937 - 37 rue de la paix 13100   </t>
  </si>
  <si>
    <t>Question deux en un ? Concernant l'ouverture du Parc je comprends pas. Concernant les jardins est ??? si = 11 emmarchement tout a fait ok</t>
  </si>
  <si>
    <t>Favorable en soit a la destruction tant c'est mal foutu Quid de la reconstruction .</t>
  </si>
  <si>
    <t xml:space="preserve">Pour reprendre l'argumentaire au calme ils y sont déja . Augmentation de la capacité d'acceuil ? toutes les primaires du quartier sont en baisse d'effectifs donc  augmentation pour palier à un manque de structures ailleurs ? en mettre en relation avec la disparition d'un bout de la rue Tavan et autre piétonisation    </t>
  </si>
  <si>
    <t xml:space="preserve">Vieux loup de mer </t>
  </si>
  <si>
    <t xml:space="preserve">Création d'une réserve naturelle type "foret en centre ville", L'idée de jardin partagé serait génial mais soyons réalistes </t>
  </si>
  <si>
    <t>Voir première question OUI</t>
  </si>
  <si>
    <t xml:space="preserve">Question dépendant des autres aménagements Van loo Celony Tavan  </t>
  </si>
  <si>
    <t>Question dépendant des autres aménagements Van loo Celony Tavan</t>
  </si>
  <si>
    <t>Réduire le nombre de places de parking (30 places en créneau), Ne proposer que des places de stationnement à durée limitée pour l'accés aux commerçants et des places de livraison, Prévoir une voie de dépose minute pour l'école Sextius à proximité de la fontaine Pascal, A virer toutes les voitures du quartier ......</t>
  </si>
  <si>
    <t xml:space="preserve">Mise en place de pistes cyclables, Mise en place de collectes de tri sélectifs (conteneurs habillés ou enterrés), Sauvegarde et protection des platanes existants, Végétalisation supplémentaire du Cours, Rénovation et mise en valeur des fontaines et lavoirs, Pistes cyclables reliées à un reseau coherent. trottoirs sans bordures OK elargir ils sont parmi les plus larges de la villes lol  </t>
  </si>
  <si>
    <t xml:space="preserve">Question inutile. Qui paira le loyer aura sa surface as usual mais pas de dark store </t>
  </si>
  <si>
    <t>Vide Grenier annuel, Pas de privatisation pour l'organisation d'events genre parc jourdan</t>
  </si>
  <si>
    <t xml:space="preserve">Accès à la rue réservée aux riverains (Panneau sens interdit sauf riverain), Suppression des potelets anti-stationnement, Que cette rue devienne praticable aux velos, pousettes. Fin des trottoirs ridicules des potelets inutiles etc  </t>
  </si>
  <si>
    <t>Conservation des places de parking existantes, Création d'un terrain de pétanque, Ou le terrain de pétanque ? Pourquoi un double sens pour les privilégiés du parking des BA ? Conteneurs de tri rue de la molle, hanoi etc  et projet cours sextiux donc pas besoin. A ce jour 300 000 € récent d'aménagement pour rebetonner vers les cyprés (angle molle / Tavan) alors qu'il y avait possibilité de végétaliser ! rdo</t>
  </si>
  <si>
    <t xml:space="preserve">Suppression des potelets anti-stationnement, Idem que rue celony sans piétoniser rendre la rue accessible aux piétons, vlos, poussettes ... </t>
  </si>
  <si>
    <t>Réalisation d'une étude de l'offre et de l'utilité du service des transports en communs (bus) en transit autour du quartier</t>
  </si>
  <si>
    <t xml:space="preserve">Ma principale opposition : incompréhension totale d'un futur plan de circulation : Automobile mais aussi cyclable. Autre incomprehension il y a 2/3 ans projet de végétalisation "gentil" impossible à cause des "réseaux" et demain place arborée a l'angle tavan celony etc etc Autre grosse opposition le point 13 (casino) ça fait 15 ans qu'ils veulent s’agrandir c'est l'opportunité  ?   </t>
  </si>
  <si>
    <t>jcl@ricol-lasteyrie.fr</t>
  </si>
  <si>
    <t>Jean-Charles</t>
  </si>
  <si>
    <t>0682670657</t>
  </si>
  <si>
    <t>Elargir les trottoirs piétons (sans bordure de trottoirs), Autoriser des terrasses plus importantes pour les cafés/restaurants/bar, Mise en place de pistes cyclables, Sauvegarde et protection des platanes existants, Végétalisation supplémentaire du Cours, Rénovation et mise en valeur des fontaines et lavoirs</t>
  </si>
  <si>
    <t>Solution 2</t>
  </si>
  <si>
    <t>marion8385@hotmail.com</t>
  </si>
  <si>
    <t xml:space="preserve">Devesa Marion </t>
  </si>
  <si>
    <t xml:space="preserve">0621752307- chemin du vallon des asseaux 13490 jouques </t>
  </si>
  <si>
    <t>Proprietaire d un logement</t>
  </si>
  <si>
    <t xml:space="preserve">Favorable pour embellir l accès au pavillon </t>
  </si>
  <si>
    <t>Favorable mais alignement du bâtiment dans la continuité de la clôture de l école d art pour création d'un espace harmonieux et éviter la destruction des bâtiments existants ( notamment l' expropriation de 2 immeubles voués à la destruction à l angle de la rue Émile tavan)</t>
  </si>
  <si>
    <t xml:space="preserve">Création d'une réserve naturelle type "foret en centre ville", Potager/Jardin partagé, Ruches ( abeilles)  avec assorti d'un projet sensibilisation et initiation pour tous et/ou  terrain de petanque + parcours sante </t>
  </si>
  <si>
    <t xml:space="preserve">A double sens : accès uniquement par le sud (depuis le Bd de la République) avec giratoire au niveau de la fontaine Pascal, Couloir  réservé aux velos et aux trotinettes +  </t>
  </si>
  <si>
    <t xml:space="preserve">Prévoir une voie de dépose minute pour l'école Sextius à proximité de la fontaine Pascal, Mixite des stationnements exemple cote droit statiionnement limité pour rotation des places et acces aux commercants et gauche stationnement emplacement classique  </t>
  </si>
  <si>
    <t xml:space="preserve">Autoriser des terrasses plus importantes pour les cafés/restaurants/bar, Mise en place de pistes cyclables, Mise en place de collectes de tri sélectifs (conteneurs habillés ou enterrés), Végétalisation supplémentaire du Cours, Rénovation et mise en valeur des fontaines et lavoirs, Renovation des trottoirs existants </t>
  </si>
  <si>
    <t>Grande surface alimentaire de creation de salle d exposition sur l histoire d aix en provence ou magasins producteurs locaux ( valorisation terroir- circuits courts)</t>
  </si>
  <si>
    <t xml:space="preserve">Piétonisation avec mise en place d'une borne à l'angle de le rue des Chartreux + sens interdit sauf riverain pour la rue Gauffredy, Suppression des potelets anti-stationnement, Agrandissement des trottoirs si suppression potelets  </t>
  </si>
  <si>
    <t xml:space="preserve">Rue piétonne depuis la rue de la Molle vers la rue Celony avec borne, Création de container de tri sélectif enterrés, Conservation des bâtiments existants </t>
  </si>
  <si>
    <t xml:space="preserve">Zone piétonne avec bornes, Suppression du béton bitumineux et réfection des voiries par un revêtement alternatif (pavé, béton désactivé, calade...), Containers tris selectifs enterrés </t>
  </si>
  <si>
    <t xml:space="preserve">- Opposition relatif à la destruction des immeubles existants ( intégration de l existant dans le projet et éviter les expropriations) 
- Inciter à la rénovation des façades ou le nettoyage ( dans un premier temps)
- si quartier voué au développement de l art et la culture- projet rue street art ? Expositions éphémères dans les ruelles avec animations.
</t>
  </si>
  <si>
    <t>emmanuelle.bondil@gmail.com</t>
  </si>
  <si>
    <t>bondil emmanuelle</t>
  </si>
  <si>
    <t>06 08 37 57 49, 18 rue verrerie</t>
  </si>
  <si>
    <t>non ! comment faire pour rentrer chez soi en garant sa voiture rue lisse des cordeliers ?</t>
  </si>
  <si>
    <t>A sens unique vers le sud avec accès au Cours par la rue Lisse des Cordelier, Rue des cordelier à double sens entre la rue lisse des cordelier et la rue de la Treille pour permettre un accès par le nord</t>
  </si>
  <si>
    <t xml:space="preserve">Accès à la rue réservée aux riverains (Panneau sens interdit sauf riverain), laisser l'accès aux voitures </t>
  </si>
  <si>
    <t xml:space="preserve">rien changer </t>
  </si>
  <si>
    <t>Le cours sextius piéton ça va être un enfer......j</t>
  </si>
  <si>
    <t>Benjamin-duplaix@live.fr</t>
  </si>
  <si>
    <t>Duplaix, Benjamin</t>
  </si>
  <si>
    <t>0627010652</t>
  </si>
  <si>
    <t>Oui favorable pour cette ouverture afin de favoriser l'accès et la gestion des flux sur ce site d'exception sur sein du quartier</t>
  </si>
  <si>
    <t xml:space="preserve">Oui, il est nécessaire de recréer une centralité avec un bâtiment moderne venant en complémentarité de du tissu urbain existant. </t>
  </si>
  <si>
    <t>Oui, cet espace d'accueil doit permettre de recevoir un plus grand nombre et plus adapté au volume croissant sur le secteur</t>
  </si>
  <si>
    <t>Oui, ouverture d'espace culturel et communication auprès des riverains du quartier.</t>
  </si>
  <si>
    <t>Oui, nécessaire mais attention à la logique pmr.</t>
  </si>
  <si>
    <t>Elargir les trottoirs piétons (sans bordure de trottoirs), Mise en place de pistes cyclables, Mise en place de collectes de tri sélectifs (conteneurs habillés ou enterrés), Sauvegarde et protection des platanes existants, Végétalisation supplémentaire du Cours, Rénovation et mise en valeur des fontaines et lavoirs, Reglementer fortement la gestion des terrasses et notamment le Irish Pub marque par de forte nuisance sonore et non respect des contraintes de vie nocturne : karaoke en exterieur apres 22h30, forte presence de musique. De plus, les equipes municipales gere des equipes a 5h du matin avec souffleur en application contraire avec la reglementation nocturne sur les nuisances sonores.</t>
  </si>
  <si>
    <t>Mettre en valeur les arcades d'eau et de l'abrevoir, Supprimer le stationnement, Végétaliser la zone, Mise en place d'un marché à thème, bio, qualitatif et local, Recréer un jardin des thermes comme en 1900 et favoriser l'accès piétons aux Thermes par le Cours Sextius, Cette place est un element notoire et un veritable patrimoine sur la commune. Il n'est pas concevable que cette place soit destine a accueillir du stationnelent et doit retrouver son role d'antan, a savoir un lieu priviliegiant le bien etre en accord avec les eaux de Aix et les espaces vert peu presents sur ce site.</t>
  </si>
  <si>
    <t>Local de mobilier - Type IKEA / Alinéa, Salle de sport - Type Basic Fit, Concept Store/ Espace partagé /Coworking / Grande Halle</t>
  </si>
  <si>
    <t>Vide Grenier annuel</t>
  </si>
  <si>
    <t>Zone piétonne avec bornes, Rendre les rues aux pietons, car de nombreux parents deposant leurs enfants oublient les regles de bonne conduite et representent un vrai risque.</t>
  </si>
  <si>
    <t>Végétalisation, un vrai axe pour les voies cyclables, un élargissement des trottoirs et un travail sur le ravalement des façades afin de redonner vie à cet axe d'entrée de centre-ville, avec politique urbaine orientée sur la requalification des bâtiments désuets.</t>
  </si>
  <si>
    <t>Gestion des terrasses en particulier le gérant de l'irish bar oubliant ses obligations legales de gestion de clientèle notamment à partir de 22h30, en non accord avec le quartier familiale, de même que de ne pas nettoyer au Karcher à 2h du matin sa terrasse (forcement hors cadre et en non-respect total des riverains proche)
Necessaire pour les equipes ville de ne pas gérer leur souffleur à 5h du matin, en accord avec la réglementation sur les nuisances sonores nocturnes.</t>
  </si>
  <si>
    <t>moralesannie@hotmail.com</t>
  </si>
  <si>
    <t>MORALES Annie</t>
  </si>
  <si>
    <t>06/10/19/51/59  24 chemin des olivettes 30340 Saint Privat des Vieux</t>
  </si>
  <si>
    <t>Propriétaire non occupant</t>
  </si>
  <si>
    <t>Elargir les trottoirs piétons (sans bordure de trottoirs), Sauvegarde et protection des platanes existants</t>
  </si>
  <si>
    <t>Mettre en valeur les arcades d'eau et de l'abrevoir, Recréer un jardin des thermes comme en 1900 et favoriser l'accès piétons aux Thermes par le Cours Sextius</t>
  </si>
  <si>
    <t>mariegilly@hotmail.fr</t>
  </si>
  <si>
    <t>Gilly Marie</t>
  </si>
  <si>
    <t>0682657306</t>
  </si>
  <si>
    <t>Il est impossible de le piétonnier car c'est l'accès à la ville et aux parkings.</t>
  </si>
  <si>
    <t>Création d'un parking pour forrains en lieu et place de la voie de bus entre la rue des Guerriers et la rue des Etuves et entre la rue des Etuves et le Cours Sextius afin de libérer le haut du Cours Sextius, Mutualiser une zone de dépose minute sur le Cours Sextius pour l'école, les mariages et les livraisons</t>
  </si>
  <si>
    <t>francis.audibert@free.fr</t>
  </si>
  <si>
    <t>francis AUDIBERT</t>
  </si>
  <si>
    <t>0670007588</t>
  </si>
  <si>
    <t>je suis d'accord</t>
  </si>
  <si>
    <t>Je suis d'accord</t>
  </si>
  <si>
    <t>non</t>
  </si>
  <si>
    <t>Accès au Nord à partir de la rue de la Molle uniquement pour les petits bus et les voitues</t>
  </si>
  <si>
    <t>Uniquement pour les Diablines et les voitures</t>
  </si>
  <si>
    <t>Marché nocturne l'été sur la bas du Cours Sexitus, Marché de Noël sur le bas du Cours Sextius, Vide Grenier annuel</t>
  </si>
  <si>
    <t>Plus de place pour les trottoirs, commerces de bouche, et autres</t>
  </si>
  <si>
    <t>Mutualiser une zone de dépose minute sur le Cours Sextius pour l'école, les mariages et les livraisons, Création d'une aide financière aux ravalement de façades étendue à l'ensemble du quartier du Faubourg, Passage d'une Diabline ,  vers et de,  le centre ville. Continuer a dynamiser le centre ville</t>
  </si>
  <si>
    <t>janyfaure13@gmail.com</t>
  </si>
  <si>
    <t>Faure jany</t>
  </si>
  <si>
    <t xml:space="preserve">0662154469         20 rue de la Paix 13100 Aix </t>
  </si>
  <si>
    <t>Merci !
Bon courage !</t>
  </si>
  <si>
    <t>sielanka@restaurant-sielanka.fr</t>
  </si>
  <si>
    <t xml:space="preserve">Stéphane Geslin </t>
  </si>
  <si>
    <t xml:space="preserve">0760409807- 22 Cours Sextius 13100 Aix en Provence </t>
  </si>
  <si>
    <t>Commerçant du Quartier Faubourg, Restaurant Sielanka au 22</t>
  </si>
  <si>
    <t>A sens unique vers le sud avec accès au Cours par la rue Lisse des Cordelier, Si 1 sens faire de trottoir et des terrasses plus larges, puis une fois la commercialité intégrée passer au piétons , borne.</t>
  </si>
  <si>
    <t xml:space="preserve">Elargir les trottoirs piétons (sans bordure de trottoirs), Autoriser des terrasses plus importantes pour les cafés/restaurants/bar, Mise en place de pistes cyclables, Mise en place de collectes de tri sélectifs (conteneurs habillés ou enterrés), Sauvegarde et protection des platanes existants, Végétalisation supplémentaire du Cours, Rénovation et mise en valeur des fontaines et lavoirs, Traiter les étourneaux et les pigeons que ce soit plus propre </t>
  </si>
  <si>
    <t>Mettre en valeur les arcades d'eau et de l'abrevoir, Végétaliser la zone, Mise en place d'un marché à thème, bio, qualitatif et local, Recréer un jardin des thermes comme en 1900 et favoriser l'accès piétons aux Thermes par le Cours Sextius, parking temporaire</t>
  </si>
  <si>
    <t xml:space="preserve">Grande surface alimentaire Bio - Type Marcel &amp; FIls, Grande Brasserie, Concept Store/ Espace partagé /Coworking / Grande Halle, dommage qu'il y est l' enseigne Getir elle ne valorise pas le cours </t>
  </si>
  <si>
    <t xml:space="preserve">Piétonisation avec mise en place d'une borne à l'angle de le rue des Chartreux + sens interdit sauf riverain pour la rue Gauffredy, Création d'une végétalisation de la rue pour agrandissement de la couronne verte entre la pavillon Vendôme et le Pavillon Gauffredy (Puis le parc de l'amphitéatheatre à plus long terme), Suppression des potelets anti-stationnement, accès handicapés </t>
  </si>
  <si>
    <t>il faut le redynamisé, l'égayer et revoir la circulation pour le rendre plus fluide, affichage pour le nouvelle accès parking rotonde</t>
  </si>
  <si>
    <t xml:space="preserve">Création d'un parking pour forrains en lieu et place de la voie de bus entre la rue des Guerriers et la rue des Etuves et entre la rue des Etuves et le Cours Sextius afin de libérer le haut du Cours Sextius, Mutualiser une zone de dépose minute sur le Cours Sextius pour l'école, les mariages et les livraisons, Création d'une aide financière aux ravalement de façades étendue à l'ensemble du quartier du Faubourg, Réalisation d'une étude de l'offre et de l'utilité du service des transports en communs (bus) en transit autour du quartier, Révision du PLU pour sur l'ensemble quartier pour prise en compte des spécificités de chaque rue et de la requalification en cours, Mise en place d'un dispositif attractif pour inciter les artistes, artisans et créateurs à s'implanter dans le quartier (loyer bas, aide à l'installation, démarchage...), Elargir les terrasses et traiter les étourneaux et pigeons </t>
  </si>
  <si>
    <t xml:space="preserve">Concertation planning travaux avec les commerçants. Prévoir une CIA tout au long des travaux pour ne pas faire mourir les commerces durant la rénovation. Prévoir des fixations enterrée pour les parasols des terrasses de restaurants(plus esthétique et plus sécurisant). nous permettre de laisser notre mobilier de terrasse a l'extérieur.
Animations événementielles toutes l'année et sur l'ensemble du cours Sextius, donc prévoir arrivée d'eau et électricités, éclairages nocturne même des des ruelles piétonnes </t>
  </si>
  <si>
    <t>bernard.elin@orange.fr</t>
  </si>
  <si>
    <t>ELIN Bernard</t>
  </si>
  <si>
    <t>0781796522</t>
  </si>
  <si>
    <t>Syndic bénévole Copropriété 56 Celony</t>
  </si>
  <si>
    <t>Très favorable</t>
  </si>
  <si>
    <t>Très favorable sous réserve d'une concertation avec la crèche</t>
  </si>
  <si>
    <t>Nécessite une concertation avec les responsables de la crèche</t>
  </si>
  <si>
    <t>Le projet visant à neutraliser la circulation rue Celony et rue Tavan, la démolition d'immeubles à l'angle de ces 2 rues n'a plus de justification, seulement esthétique pour dégager l'immeuble qui va être reconstruit. Le coût de rachat et de démolition en vaut il la chandelle. Il est d'ailleurs surprenant que cet élément ne figure que sur le plan du quartier mais n'est pas mentionné dans les grandes lignes du projet ni évoqué lors de la réunion de concertation</t>
  </si>
  <si>
    <t>familyabgrall@gmail.com</t>
  </si>
  <si>
    <t>Abgrall Regis</t>
  </si>
  <si>
    <t>0673492313</t>
  </si>
  <si>
    <t>Favorable car nuisance visuelle</t>
  </si>
  <si>
    <t>a.alphaizefuret@gmail.com</t>
  </si>
  <si>
    <t>Arlette Alphaize Furet</t>
  </si>
  <si>
    <t xml:space="preserve">26 rue Boulegon 13100 Aix en Provence </t>
  </si>
  <si>
    <t>Potager/Jardin partagé</t>
  </si>
  <si>
    <t>Mise en place de collectes de tri sélectifs (conteneurs habillés ou enterrés), Sauvegarde et protection des platanes existants, Végétalisation supplémentaire du Cours</t>
  </si>
  <si>
    <t>Voie à double sens jusqu'au parking des Beaux Arts, Création d'un terrain de pétanque</t>
  </si>
  <si>
    <t>bmalgouyard@gmail.com</t>
  </si>
  <si>
    <t xml:space="preserve">Malgouyard Bastien </t>
  </si>
  <si>
    <t>A double sens : accès uniquement par le sud (depuis le Bd de la République) avec giratoire au niveau de la fontaine Pascal, A sens unique vers le sud avec accès au Cours par la rue Lisse des Cordelier, Cours Sextius piéton avec bornes pour les riverains et les commerçants</t>
  </si>
  <si>
    <t>Piéton : non circulable à tout véhicule (uniquement piétons et piste cyclable), Interdit à la circulation sauf pour les riverains (borne), Mise en place d'une voie à double sens jusqu'à l'hôtel du globe (accès parking) puis borne riverain</t>
  </si>
  <si>
    <t>Marché de produits locaux/bio sur l'avenue des Thermes, Marché nocturne l'été sur la bas du Cours Sexitus, Vide Grenier annuel</t>
  </si>
  <si>
    <t>Piétonisation avec mise en place d'une borne à l'angle de le rue des Chartreux + sens interdit sauf riverain pour la rue Gauffredy, Accès à la rue réservée aux riverains (Panneau sens interdit sauf riverain)</t>
  </si>
  <si>
    <t>cecileberger.da@gmail.com</t>
  </si>
  <si>
    <t>Berger Cécile</t>
  </si>
  <si>
    <t xml:space="preserve">25 rue de la Paix 13100 Aix-en-Provence </t>
  </si>
  <si>
    <t>Autoriser des terrasses plus importantes pour les cafés/restaurants/bar, Mise en place de pistes cyclables, Mise en place de collectes de tri sélectifs (conteneurs habillés ou enterrés), Végétalisation supplémentaire du Cours</t>
  </si>
  <si>
    <t>Supprimer le stationnement, Végétaliser la zone, Mise en place d'un marché à thème, bio, qualitatif et local, Recréer un jardin des thermes comme en 1900 et favoriser l'accès piétons aux Thermes par le Cours Sextius</t>
  </si>
  <si>
    <t>Faire venir la fibre !!!</t>
  </si>
  <si>
    <t>alexandre.ferretti@gadz.org</t>
  </si>
  <si>
    <t xml:space="preserve">Ferretti, Alexandre </t>
  </si>
  <si>
    <t>0631626790</t>
  </si>
  <si>
    <t>Grande surface alimentaire Bio - Type Marcel &amp; FIls, Laboratoire d'analyse Medical / Maison de santé, Grande Brasserie, Concept Store/ Espace partagé /Coworking / Grande Halle</t>
  </si>
  <si>
    <t>Piétonisation avec mise en place d'une borne à l'angle de le rue des Chartreux + sens interdit sauf riverain pour la rue Gauffredy, Création d'une végétalisation de la rue pour agrandissement de la couronne verte entre la pavillon Vendôme et le Pavillon Gauffredy (Puis le parc de l'amphitéatheatre à plus long terme), Suppression des potelets anti-stationnement, Pietonisation avec bornes pour riverains et  commerçants</t>
  </si>
  <si>
    <t>Création d'une esplanade piétonne entre la rue celony et le parking des beaux arts, Rue piétonne depuis la rue de la Molle vers la rue Celony avec borne, Est-il prévu un parking souterain?</t>
  </si>
  <si>
    <t>Suppression des places de stationnement, trottoir élargi avec zone cyclable dédiée, conserver circulation double sens.</t>
  </si>
  <si>
    <t>sandra.courpasson@gmail.com</t>
  </si>
  <si>
    <t>Sandra Courpasson</t>
  </si>
  <si>
    <t>0675073139</t>
  </si>
  <si>
    <t xml:space="preserve">Favorable pour en faire un pôle culturel mieux équipé </t>
  </si>
  <si>
    <t xml:space="preserve">Uniquement diabelines et riverains (borne), Lacces au parking de l'hôtel du globe est autorisé uniquement pour les clients munis d'une autorisation délivrée par l'hôtel (code à usage unique) </t>
  </si>
  <si>
    <t xml:space="preserve">Mettre en valeur les arcades d'eau et de l'abrevoir, Supprimer le stationnement, Végétaliser la zone, Mise en place d'un marché à thème, bio, qualitatif et local, Recréer un jardin des thermes comme en 1900 et favoriser l'accès piétons aux Thermes par le Cours Sextius, Pour le marché bio en complement des marchés hebdomadaire qui ont lieu tous les matins dans le centre ville, planifier celui des thermes un soir (17h-20h par exemple entre avril et octobre) </t>
  </si>
  <si>
    <t xml:space="preserve">Grande surface alimentaire Bio - Type Marcel &amp; FIls, Concept Store/ Espace partagé /Coworking / Grande Halle, Plutôt des commercants independants, des offres de restauration locale originales qui reflètent la richesse culturelle de la ville et de notre région. Pas de grandes enseignes, les allees provencales répondent déjà à ce besoin. Ce quartier pourrait dans la lignée de l'idée de faire un marché bio sur la place des thermes, favoriser l'installation de commerces locaux et éthiques. On peut aussi imaginer un tiers lieu+fablab  = espaces public favorisant le lien entre les habitants du quartier et l'émergence de projets socio-culturels multi générationels. Veiller à ce que les loyers des commerces soient accessibles aux jeunes créateurs. </t>
  </si>
  <si>
    <t>Marché de produits locaux/bio sur l'avenue des Thermes, Lieu privilégié du centre ville pour l'organisation d'événements divers (salon, expo...), Lieu dédié pour le marché aux puces du dimanche.  Créer des evenements recurrents sur ce cours pour lui donner une identité multi-culturelle.</t>
  </si>
  <si>
    <t>Réduire la circulation des voitures au maximum. Maintenir uniquement la circulation des transports el commun et ajouter des pistes cyclables. Élargir les trottoirs. Ajouter des containers de tri</t>
  </si>
  <si>
    <t>Mutualiser une zone de dépose minute sur le Cours Sextius pour l'école, les mariages et les livraisons, Création d'une aide financière aux ravalement de façades étendue à l'ensemble du quartier du Faubourg, Réalisation d'une étude de l'offre et de l'utilité du service des transports en communs (bus) en transit autour du quartier, Révision du PLU pour sur l'ensemble quartier pour prise en compte des spécificités de chaque rue et de la requalification en cours, Mise en place d'un dispositif attractif pour inciter les artistes, artisans et créateurs à s'implanter dans le quartier (loyer bas, aide à l'installation, démarchage...), Trouver un accord avec l'architecte des batiments de france pour autoriser l'isolation thermique des batiments par l'extérieur pour améliorer l'efficacité énergétique des batiments anciens dans le cadre de la requalification de ce quartier. Revoir les modalités de gestion des déchets non triables en particulier dans les petites rues interieures du quartier : les bennes plastiques actuelles sont regulièrement dégradées, déplacée, débordantes...</t>
  </si>
  <si>
    <t>Limiter au maximum la présence de voitures dans le périmètre concerné pour qu'il soit agréable de vivre et de venir flâner dans ce quartier.</t>
  </si>
  <si>
    <t>domi.bouquet@free.fr</t>
  </si>
  <si>
    <t>BOUQUET DOMINIQUE</t>
  </si>
  <si>
    <t>0618936798, 43 rue Célony 13100 AIX</t>
  </si>
  <si>
    <t>deux</t>
  </si>
  <si>
    <t>Opposés (trop grand, inutile à l'échelle du quartier, et source de nuisances, au moins 3 ans de démolition/reconstruction puis circulation accrue avec la création d'une trentaine de places de parking en plus de celles prévues rue du 11 novembre dans l'ancienne école de danse), mais favorables à une rénovation. Projet à conduire en concertation avec les usagers et les personnels des structures abritées par le bâtiment.
Absolument opposés à la piétonisation du dernier tronçon de la rue Emile Tavan: on doit pouvoir ressortir du Faubourg sans rentrer en centre ville!</t>
  </si>
  <si>
    <t>A ne conduire s'il y a lieu qu'en étroite collaboration avec les responsables de la crèche et en informant longtemps avant les familles qui y déposent leurs enfants, ce qui ne semble pas être le cas (cf. réunion du 25 mai).</t>
  </si>
  <si>
    <t>Oui - mis à part le refus de piétonisation de la rue E. Tavan.</t>
  </si>
  <si>
    <t>Pas d'opinion</t>
  </si>
  <si>
    <t>Elargir les trottoirs piétons (sans bordure de trottoirs), Mise en place de pistes cyclables, Mise en place de collectes de tri sélectifs (conteneurs habillés ou enterrés), Sauvegarde et protection des platanes existants, Rénovation et mise en valeur des fontaines et lavoirs, remettre en eau le robinet d'eau thermale de la fontaine Pascal</t>
  </si>
  <si>
    <t>Piétonisation avec mise en place d'une borne à l'angle de le rue des Chartreux + sens interdit sauf riverain pour la rue Gauffredy, Création d'une végétalisation de la rue pour agrandissement de la couronne verte entre la pavillon Vendôme et le Pavillon Gauffredy (Puis le parc de l'amphitéatheatre à plus long terme), Suppression des potelets anti-stationnement, programme d'aide à la rénovation des façades</t>
  </si>
  <si>
    <t>Voie à double sens jusqu'au parking des Beaux Arts, Création de container de tri sélectif enterrés, maintenir la possibilité pour les riverains de la rue Célony de sortir par la rue Emile Tavan! NON à l'esplanade piétonne!</t>
  </si>
  <si>
    <t>Suppression du béton bitumineux et réfection des voiries par un revêtement alternatif (pavé, béton désactivé, calade...), zone piétonne, bornes inutiles s'il y en a déjà une au carrefour Célony/Chartreux</t>
  </si>
  <si>
    <t>2 sens de circulation pour voitures et bus, trottoirs élargis, piste cyclable, plantation d'arbres</t>
  </si>
  <si>
    <t>Mutualiser une zone de dépose minute sur le Cours Sextius pour l'école, les mariages et les livraisons, Création d'une aide financière aux ravalement de façades étendue à l'ensemble du quartier du Faubourg, Réalisation d'une étude de l'offre et de l'utilité du service des transports en communs (bus) en transit autour du quartier, organiser un nettoyage quotidien des rues comme c'était le cas autrefois.</t>
  </si>
  <si>
    <t>Voici le message que j'ai adressé sur le site de la ville pour la concertation.
D'abord, je vous remercie de consulter les administrés sur l'avenir du quartier!
J'habite depuis trente ans rue Célony, et au contraire de nombreux quartiers d'Aix, la vie dans notre Faubourg n'a cessé de se dégrader.
1- En premier lieu, la circulation DE TRANSIT y est devenue insupportable, surtout depuis trois ans et la fermeture du cours Sextius. Dans cette rue étroite, encaissée et sans aucun arbre, où les trottoirs sont quasi inexistants (malgré la présence d'une crèche!), JOUR ET NUIT des voitures déboulent à toute allure, car aucune limitation spéciale de vitesse n'est imposée et le gendarme couché devant ma maison a même été démoli! Malgré les doubles vitrages le bruit est constant, et la pollution majeure, il faut laver les vitres sans arrêt (sans compter les pigeons installés sur les câbles qu'EDF a intelligemment posés juste sous les corniches des toits...).
- Nous demandons instamment la pose de bornes rendant la rue Célony ACCESSIBLE AUX SEULS RIVERAINS, comme le sont désormais beaucoup de rues du centre ville d'Aix. Nous sommes favorables à la piétonisation de la rue Van Loo, mais la possibilité de ressortir du Faubourg par la rue Emile Tavan sans aller vers le centre ville  doit être maintenue (NON à la piétonisation de la dernière partie de cette rue).
- Pour permettre l'accès des véhicules  à la rue des Cordeliers, vers le parking des Cardeurs ou pour les professionnels du marché, et aux parkings de l'hôtel du Globe et des Thermes, il faut RETABLIR LA CIRCULATION COURS SEXTIUS, au moins dans le bas et dans les deux sens. Car il n'est ni juste ni acceptable de dériver la circulation sur la rue Célony et la rue Lisse des Cordeliers, deux rues étroites, presque sans trottoirs et sans aucun arbre, alors qu'on la supprimerait progressivement ou même définitivement sur le Cours Sextius qui, outre le fait qu'il est la continuité naturelle du boulevard circulaire d'Aix, a une chaussée large de 12 mètres et des quantités de platanes!
Tout cela peut facilement se faire SANS DELAI, et cela nous changerait LA VIE!!!
2- S'agissant de la Sextienne, une bonne rénovation suffirait. Nous sommes opposés à sa démolition/reconstruction, qui entraînerait pour nous au moins trois années supplémentaires de circulation accrue, de bruit et de pollution, et aucun bénéfice, d'autant qu'il est prévu une trentaine de places de parking en sous-sol, et qu'un autre projet immobilier déjà en cours dans l'ancienne école de danse rue du 11 novembre comporte aussi la création de parkings pour 9 appartements. Par où passeront les voitures de ces nouveaux occupants? Par notre rue Célony déjà complètement asphyxiée!
Le Faubourg comporte beaucoup de petits logements, soit: il abrite beaucoup d'étudiants (c'est logique avec l'Ecole d'Art) et de personnes seules, souvent âgées. Et alors? Ne peut-on considérer que c'est aussi ce qui fait son identité particulière? Les familles déposent à pied leurs enfants à la crèche, les gens font leurs courses à Casino ou en centre ville sans prendre leur voiture ou même ils n'en ont pas. Des programmes de construction de logements plus grands sont envisageables dans d'autres quartiers de la ville, mais pas ici, les urbanistes auteurs du projet de requalification l'ont eux-mêmes écrit en toutes lettres. Alors pourquoi ce méga-projet à la Sextienne? Qui d'ailleurs est également rejeté par toute l'équipe de la crèche, qui ne semble pas avoir été consultée en amont comme elle l'a fait savoir à la réunion d'information le 25 mai?
3- En revanche, OUI à la valorisation du Pavillon de Vendôme et de ses jardins, à un nouvel aménagement/restauration de l'Ecole d'Art, à la végétalisation partout où elle est possible, à l'ouverture à tous du jardin Gauffredy, à la rénovation du très laid mais pratique supermarché Casino et des Thermes.
Et oui à une amélioration de la propreté (il est loin le temps où le quartier était nettoyé au jet chaque matin!), à un programme d'aide à la restauration des façades (sans changer les jolis éclairages dorés de la rue!), à une mise en valeur du passé archéologique romain du Faubourg, à un jalonnement de fontaines (et s'il vous plaît rétablissez le robinet d'eau thermale de la fontaine Pascal!)
Mais la priorité est de permettre de redonner à ce quartier une vie APAISEE. Cela n'a que trop tardé. D'avance je vous en remercie.
Dominique BOUQUET</t>
  </si>
  <si>
    <t>troupe.deferler_0d@icloud.com</t>
  </si>
  <si>
    <t>Bouvier Grégoire</t>
  </si>
  <si>
    <t>5 Rue Vendôme</t>
  </si>
  <si>
    <t>Grande surface alimentaire Bio - Type Marcel &amp; FIls, Salle de sport - Type Basic Fit, Grande Brasserie, Concept Store/ Espace partagé /Coworking / Grande Halle</t>
  </si>
  <si>
    <t>Le Boulevard de la République doit pouvoir accueillir des pistes cyclables et avoir des trottoirs améliorés (revêtement différent pour remplacer le béton) mais il ne faut pas négliger le flux important de voiture qui y passe sous peine de l’engorger. Je pense donc que la solution numéro 2 est la meilleure.</t>
  </si>
  <si>
    <t>Mickaël quero</t>
  </si>
  <si>
    <t>0652479842</t>
  </si>
  <si>
    <t>Riadhferchichi@yahoo.fr</t>
  </si>
  <si>
    <t xml:space="preserve">Ferchichi riadh </t>
  </si>
  <si>
    <t xml:space="preserve">La goulette 25 cours sextius </t>
  </si>
  <si>
    <t xml:space="preserve">Pas de salarié </t>
  </si>
  <si>
    <t>Elargir les trottoirs piétons (sans bordure de trottoirs), Autoriser des terrasses plus importantes pour les cafés/restaurants/bar, Sauvegarde et protection des platanes existants, Végétalisation supplémentaire du Cours, Rénovation et mise en valeur des fontaines et lavoirs</t>
  </si>
  <si>
    <t>bonnefoy.brigitte@wanadoo.fr</t>
  </si>
  <si>
    <t>BONNEFOY Brigitte</t>
  </si>
  <si>
    <t>36A rue de la Paix 13100 AIX</t>
  </si>
  <si>
    <t>Création d'une esplanade piétonne entre la rue celony et le parking des beaux arts, Conservation des places de parking existantes, Création de container de tri sélectif enterrés, Création d'un terrain de pétanque</t>
  </si>
  <si>
    <t>Bancs nécessaires aux personnes âgées faisant leur courses et  passages personnes handicapées  sécurisation des passages piétons</t>
  </si>
  <si>
    <t>msumian13@ardoiz.fr</t>
  </si>
  <si>
    <t>Mireille Sumian</t>
  </si>
  <si>
    <t>0641287777</t>
  </si>
  <si>
    <t xml:space="preserve">Bus moins grands et électriques </t>
  </si>
  <si>
    <t>direction.phatsara@gmail.com</t>
  </si>
  <si>
    <t>Famille Cours - Restaurant Phatsara</t>
  </si>
  <si>
    <t xml:space="preserve">0663001408 - 4 rue van loo 13100 Aix </t>
  </si>
  <si>
    <t>Création d'une réserve naturelle type "foret en centre ville", Création d'un parc de type Jardin à la Française devant le Pavillon, Potager/Jardin partagé</t>
  </si>
  <si>
    <t>Autoriser des terrasses plus importantes pour les cafés/restaurants/bar, Sauvegarde et protection des platanes existants, Végétalisation supplémentaire du Cours</t>
  </si>
  <si>
    <t xml:space="preserve">Ok tout commerce mais pas de franchise : favoriser les indépendants </t>
  </si>
  <si>
    <t>Accès à la rue réservée aux riverains (Panneau sens interdit sauf riverain), Création d'une végétalisation de la rue pour agrandissement de la couronne verte entre la pavillon Vendôme et le Pavillon Gauffredy (Puis le parc de l'amphitéatheatre à plus long terme), Borne pour l’accès des commerçants/livraison et riverains</t>
  </si>
  <si>
    <t>Piétonnisation + borne sens unique depuis Rue Célony vers Cours Sextius, Suppression de la circulation et interdiction tous véhicules thermiques sauf accès bornes</t>
  </si>
  <si>
    <t>Pas de requalification nécessaire selon nous</t>
  </si>
  <si>
    <t>olivier.fantino@espoir-provence.fr</t>
  </si>
  <si>
    <t>Elargissement des trottoirs, piste cyclable, terrasses, vegetalisation</t>
  </si>
  <si>
    <t>laurentmartin93@gmail.com</t>
  </si>
  <si>
    <t xml:space="preserve">Martin Laurent </t>
  </si>
  <si>
    <t>0617724525</t>
  </si>
  <si>
    <t>Elargir les trottoirs piétons (sans bordure de trottoirs), Autoriser des terrasses plus importantes pour les cafés/restaurants/bar, Rénovation et mise en valeur des fontaines et lavoirs</t>
  </si>
  <si>
    <t>Grande surface alimentaire Bio - Type Marcel &amp; FIls, Salle de sport - Type Basic Fit, Grande Brasserie</t>
  </si>
  <si>
    <t>Marché nocturne l'été sur la bas du Cours Sexitus, Vide Grenier annuel</t>
  </si>
  <si>
    <t xml:space="preserve">Mettre le boulevard en sens unique pour élargir les voies de Bus </t>
  </si>
  <si>
    <t>bella13880@gmail.com</t>
  </si>
  <si>
    <t xml:space="preserve">YSERTE épouse VON KANEL Marie Jeanne </t>
  </si>
  <si>
    <t>14 rue Léon Verane Velaux 13880 0629343057</t>
  </si>
  <si>
    <t>Propriétaire Faubourg Sextius</t>
  </si>
  <si>
    <t xml:space="preserve">Seulement si vous y incluez un aménagement pour la circulation handicapés </t>
  </si>
  <si>
    <t>Rue des cordelier à double sens entre la rue lisse des cordelier et la rue de la Treille pour permettre un accès par le nord</t>
  </si>
  <si>
    <t>Mise en place de collectes de tri sélectifs (conteneurs habillés ou enterrés), Sauvegarde et protection des platanes existants, Rénovation et mise en valeur des fontaines et lavoirs</t>
  </si>
  <si>
    <t>Marché nocturne l'été sur la bas du Cours Sexitus, Marché de Noël sur le bas du Cours Sextius, Lieu privilégié du centre ville pour l'organisation d'événements divers (salon, expo...), Vide Grenier annuel</t>
  </si>
  <si>
    <t xml:space="preserve">J'ai mon garage rue de la paix </t>
  </si>
  <si>
    <t xml:space="preserve">Accès du cours Sextius vers bd République plus sécurisé </t>
  </si>
  <si>
    <t>Beaucoup de commerces de bouche laissent leur clientèle mettre leurs mégots par terre ou fumer devant les appartements RDC sans proposer cendriers ou autre</t>
  </si>
  <si>
    <t>virasolvit@gmail.com</t>
  </si>
  <si>
    <t>Julien Virasolvit</t>
  </si>
  <si>
    <t>0620883527</t>
  </si>
  <si>
    <t>pas d'avis, quel est l'intérêt de la démolition? Financement?</t>
  </si>
  <si>
    <t>Piétonisation avec mise en place d'une borne à l'angle de le rue des Chartreux + sens interdit sauf riverain pour la rue Gauffredy, Accès à la rue réservée aux riverains (Panneau sens interdit sauf riverain), Création d'une végétalisation de la rue pour agrandissement de la couronne verte entre la pavillon Vendôme et le Pavillon Gauffredy (Puis le parc de l'amphitéatheatre à plus long terme), Nécessité de bornes car le sens interdit sauf riverain n'a que peu d'effets.</t>
  </si>
  <si>
    <t>Voir selon l'impact de la nouvelle circulation suite à la 1ère phase des travaux . Conserver les arbres, apaiser la circulation en terme de vitesse.</t>
  </si>
  <si>
    <t>miss.and.partz@gmail.com</t>
  </si>
  <si>
    <t>VIDAL Michel</t>
  </si>
  <si>
    <t>Oui et réhabilitation des parties mitoyennes à l'abandon...</t>
  </si>
  <si>
    <t>Oui.</t>
  </si>
  <si>
    <t xml:space="preserve">Création d'un parc de type Jardin à la Française devant le Pavillon, Police municipale et parking ? Autre service public ? </t>
  </si>
  <si>
    <t>Oui, le Pavillon Vendôme est enclavé, cerné par des ruines ou des habitations en mauvais état...</t>
  </si>
  <si>
    <t>A sens unique vers le sud avec accès au Cours par la rue Lisse des Cordelier, La suppression de la circulation aux véhicules automobile est une aberration. Sinon, rendre la totalité de l'espace aux piétons et uniquement aux véhicules des riverains et commerçants.</t>
  </si>
  <si>
    <t>Interdit à la circulation sauf pour les riverains (borne), Uniquement diabelines et riverains (borne), Circulation à voie unique ZONE 30 avec borne réservée aux riverains, commerçants, diablines à partir de la rue de la Molle - Aristide Briand. Cession des Thermes Sextius de la partie voutée en trottoir et espace piétons. Réaménagement d’un véritable trottoir-espace piétons du haut jusqu’à la fontaine Pascal des deux côtés de la rue. Réaménagement de la voie véhicules à sens unique et étroit depuis le haut jusqu’à la fontaine Pascal.</t>
  </si>
  <si>
    <t>Autoriser des terrasses plus importantes pour les cafés/restaurants/bar, Mise en place de pistes cyclables, Mise en place de collectes de tri sélectifs (conteneurs habillés ou enterrés), Sauvegarde et protection des platanes existants, Végétalisation supplémentaire du Cours, Rénovation et mise en valeur des fontaines et lavoirs, Trottoirs avec bordures uniquement sur la partie Briand-Molle jusqu'à la fontaine Pascal.</t>
  </si>
  <si>
    <t>Laboratoire d'analyse Medical / Maison de santé, Local de mobilier - Type IKEA / Alinéa, Suppression des "points chauds" et autres "Kebabs" destinés surtout à blanchir de l'argent...</t>
  </si>
  <si>
    <t>Marché nocturne l'été sur la bas du Cours Sexitus, Marché de Noël sur le bas du Cours Sextius, Lieu privilégié du centre ville pour l'organisation d'événements divers (salon, expo...), Suppression du vide-greniers devenu un cloaque infâme....</t>
  </si>
  <si>
    <t>Piétonisation avec mise en place d'une borne à l'angle de le rue des Chartreux + sens interdit sauf riverain pour la rue Gauffredy, Accès à la rue réservée aux riverains (Panneau sens interdit sauf riverain), Création d'une végétalisation de la rue pour agrandissement de la couronne verte entre la pavillon Vendôme et le Pavillon Gauffredy (Puis le parc de l'amphitéatheatre à plus long terme), sSuppressiond e la circulation dans la rue Celony avec bornes pour diablines, riverains, livraisons et commerçants.</t>
  </si>
  <si>
    <t>Des centaines de places de parking ont été supprimées à Aix-en-Provence (Facultés, Avenue Fontenaille, avenue Gaston Berger, etc... etc... etc...
Pourquoi pas le boulevard de la République ?
Suppression des places de sationnement sauf livraisons, commerçants, urgences.
Même pour le tabacs-journaux le "Le Corona".
Aménagement des trottoirs piétons et vélos.
Obligation Municipale des ravalements de façades de ce boulevard côté droit vers Avignon.
Suppression des platanes malades ou douteux.</t>
  </si>
  <si>
    <t>Abolition du "tout voitures" en priorité. 
Obligation de véhicules de livraisons de petit gabarit. 
Augmenter le nombre de "Diablines" et leur nombre de passages. 
Mise en fourrière immédiate et systématique des véhicules ventouses récurrents sur la voie publique ou ailleurs. 
Multiplications des voies piétonnes et cyclables avec signalétiques adaptées. 
Ravallement des façades des immeubles vétustes ou en mauvais état.
Déplacement de la fontaine Pascal à son emplacement d'origine et restauration (Suppression des verrues et aménagements spécifiques au fil du temps)
Cession des Thermes Sextius de la partie couverte en face la rue Vendôme en trottoir-espace piétons.
Suppression du parking anarchique rue des Thermes.</t>
  </si>
  <si>
    <t>rblm@free.fr</t>
  </si>
  <si>
    <t>DUGIER Bruno</t>
  </si>
  <si>
    <t>Faire qu'une voie rentrante pour les MINI BUS et BUS, élargir Trottoirs, moins de circulation sans les envoyer dans les petites rues parallèles..</t>
  </si>
  <si>
    <t>Création d'un parking pour forrains en lieu et place de la voie de bus entre la rue des Guerriers et la rue des Etuves et entre la rue des Etuves et le Cours Sextius afin de libérer le haut du Cours Sextius, Création d'une aide financière aux ravalement de façades étendue à l'ensemble du quartier du Faubourg</t>
  </si>
  <si>
    <t>Commerçant du Quartier Faubourg, Habitant Aixois</t>
  </si>
  <si>
    <t>Habitant du Quartier Faubourg, Proprietaire d'un appartement au 92 Cours Sextius, 13100 Aix en Provence</t>
  </si>
  <si>
    <t>Habitant du Quartier Faubourg, Proprietaire d un logement</t>
  </si>
  <si>
    <t>Habitant du Quartier Faubourg, Propriétaire non occupant</t>
  </si>
  <si>
    <t xml:space="preserve"> Habitant du Quartier Faubourg, Syndic bénévole Copropriété 56 Celony</t>
  </si>
  <si>
    <t xml:space="preserve">Habitant du Quartier Faubourg, Propriétaire </t>
  </si>
  <si>
    <t>Habitant du Quartier Faubourg, Propriétaire Faubourg Sextius</t>
  </si>
  <si>
    <t>Type de répondant</t>
  </si>
  <si>
    <t>Habitant du quartier</t>
  </si>
  <si>
    <t>Commercant du quartier</t>
  </si>
  <si>
    <t>Habitant aixois</t>
  </si>
  <si>
    <t>Commercant aixois</t>
  </si>
  <si>
    <t>Nombre de réponses 
d'adéhrents CIQ</t>
  </si>
  <si>
    <t>Favorable si le projet consiste à étendre le jardin à la propriété anciennement de la SACEM : OUI</t>
  </si>
  <si>
    <t>Favorable en raison: 1) Nature même du projet environnemental 2) la sécurité routière découlant du projet</t>
  </si>
  <si>
    <t xml:space="preserve">Favorable Oui, en tant que particulier , voisine du parc , sécurité du mur donnant sur les jardins privatifs </t>
  </si>
  <si>
    <t>Favorable Oui pour plus d'espaces verts et d'accès à tous .</t>
  </si>
  <si>
    <t>Favorbable Question deux en un ? Concernant l'ouverture du Parc je comprends pas. Concernant les jardins est ??? si = 11 emmarchement tout a fait ok</t>
  </si>
  <si>
    <t>Favorable Oui favorable pour cette ouverture afin de favoriser l'accès et la gestion des flux sur ce site d'exception sur sein du quartier</t>
  </si>
  <si>
    <t>Favorable oui, une liaison plus large au quartier semble intéressante, via l'actuelle entrée, et une nouvelle via les beaux arts, mais il faut aussi conserver une certaine intimité au jardin, conçu comme un lieu discret, à découvrir</t>
  </si>
  <si>
    <t>Favorable Oui et réhabilitation des parties mitoyennes à l'abandon...</t>
  </si>
  <si>
    <t>Défavorable au projet</t>
  </si>
  <si>
    <t xml:space="preserve">étendre le jardin à la propriété anciennement de la SACEM </t>
  </si>
  <si>
    <t>pas nécessairement avec suppression de maison au début de l'impasse Vendôme</t>
  </si>
  <si>
    <t>Propositions et remarques  diverses</t>
  </si>
  <si>
    <t xml:space="preserve">Un habitant du 10 Impasse VENDOME s'inquiète concernant le passage du public et la restauration/destruction  du mur </t>
  </si>
  <si>
    <t>Recherche plus de verdure en ville accessible à tous</t>
  </si>
  <si>
    <t>Rechecher plus de verdure en ville pour lutter contre le rechauffement climatique</t>
  </si>
  <si>
    <t xml:space="preserve">Sans avis 10 Impasse VENDOME ET je m'inquiète concernant le passage du public et la restauration/destruction  du mur </t>
  </si>
  <si>
    <t>Ouvrir au maximum l'acole d'art</t>
  </si>
  <si>
    <t>Supprimer l'espace canin et ouvrir le parc au chiens tenus en laisse</t>
  </si>
  <si>
    <t xml:space="preserve">Recréer un espace de jeux pour enfants. </t>
  </si>
  <si>
    <t>Augmenter les fontaines.</t>
  </si>
  <si>
    <t>Création d'un jardin botanique derrière les arches au nord Est.</t>
  </si>
  <si>
    <t>réhabilitation des parties mitoyennes à l'abandon</t>
  </si>
  <si>
    <t xml:space="preserve"> oui, une liaison plus large au quartier semble intéressante, via l'actuelle entrée, et une nouvelle via les beaux arts, 
mais il faut aussi conserver une certaine intimité au jardin, conçu comme un lieu discret, à découvrir</t>
  </si>
  <si>
    <t>sans avis pas d'avis mais le bâtiment est vétuste</t>
  </si>
  <si>
    <t xml:space="preserve"> Favorable Si le nouveau bâtiment est construit dans le respect du quartier avec des matériaux renouvelables...</t>
  </si>
  <si>
    <t xml:space="preserve"> sans avis je ne connais pas et préfère ne pas me prononcer, je fais confiance aux habitants du quartier</t>
  </si>
  <si>
    <t xml:space="preserve">Favorbable bâtiments peu esthétiques </t>
  </si>
  <si>
    <t>Favorable avec reserves  si bâtiment(s) pas trop élévé(s)</t>
  </si>
  <si>
    <t>Favorable avec reserves Je suis éventuellement favorable mais un R+2 me parait un peu haut et il faut prévoir de "reloger" les associations et la bibliothèque. Projet à revoir.</t>
  </si>
  <si>
    <t>Favorable avec reserves mais reconstruction à l'identique à savoir 1 seul étage</t>
  </si>
  <si>
    <t xml:space="preserve">Favorable Bonne idée si cela ne dénature pas le charme </t>
  </si>
  <si>
    <t>Favorable Oui pour un espace plus visible mais il est improtant que l'âme et les valeurs soient conservées.</t>
  </si>
  <si>
    <t>Sans avis Pas d'avis précis, tenir compte de la vétusté et chercher la solution la moins couteuse.</t>
  </si>
  <si>
    <t>Favorable mais on voudrait des arbres merci</t>
  </si>
  <si>
    <t>Favorable pourquoi pas si plus attrayant au public</t>
  </si>
  <si>
    <t xml:space="preserve">Favorable Oui, il est nécessaire de recréer une centralité avec un bâtiment moderne venant en complémentarité de du tissu urbain existant. </t>
  </si>
  <si>
    <t>sans avis pas d'avis, quel est l'intérêt de la démolition? Financement?</t>
  </si>
  <si>
    <t>N°</t>
  </si>
  <si>
    <t>mail</t>
  </si>
  <si>
    <t xml:space="preserve">Coordonnées </t>
  </si>
  <si>
    <t>Vous êtes</t>
  </si>
  <si>
    <t>Nombre d'habitant du foyer / Nombre de salariés</t>
  </si>
  <si>
    <t>Nom, Prénom</t>
  </si>
  <si>
    <t>TOTAL</t>
  </si>
  <si>
    <t>Défavorable non ! comment faire pour rentrer chez soi en garant sa voiture rue lisse des cordeliers ? (Hors sujet !?)</t>
  </si>
  <si>
    <t>Défavorable non ! comment faire pour rentrer chez soi en garant sa voiture rue lisse des cordeliers ?</t>
  </si>
  <si>
    <t>Défavorable</t>
  </si>
  <si>
    <t>défavorable, j'habite au 10 impasse Vendome et ce projet va causer des nuisances et un problème de circulation et accès</t>
  </si>
  <si>
    <t xml:space="preserve">défavorable plutôt une rénovation </t>
  </si>
  <si>
    <t>défavorable non ! comment faire pour rentrer chez soi en garant sa voiture rue lisse des cordeliers ? (Hors sujet !?)</t>
  </si>
  <si>
    <t>défavorable</t>
  </si>
  <si>
    <t>Bâtiment avec des materiaux renouvelables</t>
  </si>
  <si>
    <t>Rajouter des commerces en pied d'immeuble (Boulangerie, épicerie…)</t>
  </si>
  <si>
    <t>Ouvrir l'immeuble au quartier</t>
  </si>
  <si>
    <t>Conserver le charme et l'âme des lieux (x5 réponses)</t>
  </si>
  <si>
    <t>Reconstruction mais avec un seul étage / Bâtiments pas trop elevés (x3 réponses)</t>
  </si>
  <si>
    <t>Favoriser l'accès au familles</t>
  </si>
  <si>
    <t>Concertatipon avec les créche nécessaire</t>
  </si>
  <si>
    <t>Création d'un pôle culturel mieux équipé</t>
  </si>
  <si>
    <t>Défavorable Opposés (trop grand, inutile à l'échelle du quartier, et source de nuisances, au moins 3 ans de démolition/reconstruction puis circulation accrue avec la création d'une trentaine de places de parking en plus de celles prévues rue du 11 novembre dans l'ancienne école de danse), mais oui à une rénovation. Projet à conduire en concertation avec les usagers et les personnels des structures abritées par le bâtiment.
Absolument opposés à la piétonisation du dernier tronçon de la rue Emile Tavan: on doit pouvoir ressortir du Faubourg sans rentrer en centre ville!</t>
  </si>
  <si>
    <t>Rénovation plutôt que démolition reconstruction</t>
  </si>
  <si>
    <t>il afut prévoir de "reloger" les associations et la bibliothèque. (x2 réponses)</t>
  </si>
  <si>
    <t xml:space="preserve">Favorable mettre fin à l isolement de l école </t>
  </si>
  <si>
    <t>Favorable - mis à part le refus de piétonisation de la rue E. Tavan.</t>
  </si>
  <si>
    <t>Sans avis (sous reserve)</t>
  </si>
  <si>
    <t>Favorable c'est une bonne chose pour la préservation du patrimoine, ces immeubles en ont bien besoin</t>
  </si>
  <si>
    <t>Défavorable Je pense qu'il faut déplacer l'Ecole et en profiter pour faire l'extension du jardin Vendôme</t>
  </si>
  <si>
    <t xml:space="preserve">Défavorable l'école des beaux arts n'a aucune raison d'être à cet endroit. </t>
  </si>
  <si>
    <t xml:space="preserve">Défavorable L école des beaux arts aurait pu déplacée sur un autre lieu </t>
  </si>
  <si>
    <t>Favorable surement, l'école semble très vétuste et peu avenante pour des étudiants Beaux Arts à Aix en Provence.</t>
  </si>
  <si>
    <t>Favorable A condition de laisser tous les arbres et de replanter des arbres partout</t>
  </si>
  <si>
    <t>Favorable Ouverture complète de l'école sur le quartier utilisation des locaux ouverte à d'autres activité (bibliothéque, conférences...)</t>
  </si>
  <si>
    <t>Favorable , Bâtiment délabré, très mauvais état actuel.</t>
  </si>
  <si>
    <t>Favorable l'école doit rester dans le quartier, elle l'irrigue, y apporte créativité, invention, rêve; la question de la mise aux normes n'est qu'un aspect technique; la liaison au quartier ne doit pas pénaliser la quiétude de l'école</t>
  </si>
  <si>
    <t>Favorable ouverture d'espace culturel et communication auprès des riverains du quartier.</t>
  </si>
  <si>
    <t>Préservation du patrimoine</t>
  </si>
  <si>
    <t>Il faut que cette école devienne un centre culturel avec access pour les gens qui habitent dans le cartier.....plus de interaction !!!!</t>
  </si>
  <si>
    <t>il faut déplacer l'Ecole et en profiter pour faire l'extension du jardin Vendôme (x3 réponses)</t>
  </si>
  <si>
    <t xml:space="preserve"> mettre fin à l isolement de l école (x</t>
  </si>
  <si>
    <t xml:space="preserve">sans avis Vieux loup de mer </t>
  </si>
  <si>
    <t xml:space="preserve"> ouverture d'espace culturel et communication auprès des riverains du quartier.</t>
  </si>
  <si>
    <t>Création d’un parc de jeux pour les enfants, Création d'une réserve naturelle type foret en centre ville, Création d'un parc de type Jardin à la Française devant le Pavillon</t>
  </si>
  <si>
    <t>Création d'une réserve naturelle type foret en centre ville</t>
  </si>
  <si>
    <t>Création d’un parc de jeux pour les enfants, Création d'une réserve naturelle type foret en centre ville</t>
  </si>
  <si>
    <t>Création d’un parc de jeux pour les enfants, Création d'une réserve naturelle type foret en centre ville, Création d'un parc de type Jardin à la Française devant le Pavillon, Création d'un parc pour les chiens</t>
  </si>
  <si>
    <t>Création d'une réserve naturelle type foret en centre ville, Création d'un parc de type Jardin à la Française devant le Pavillon</t>
  </si>
  <si>
    <t>Création d'une réserve naturelle type foret en centre ville, Création d'un parc à chien pour remplacer celui du Pavillon Vendôme</t>
  </si>
  <si>
    <t>Création d’un parc de jeux pour les enfants, Création d'une réserve naturelle type foret en centre ville, Création d'un parc pour les chiens</t>
  </si>
  <si>
    <t>Création d'une réserve naturelle type foret en centre ville, Création d'un parc pour les chiens</t>
  </si>
  <si>
    <t xml:space="preserve">Création d'une réserve naturelle type foret en centre ville, Espace vert où l'on puisse occuper la pelouse </t>
  </si>
  <si>
    <t>Création d’un parc de jeux pour les enfants, Création d'une réserve naturelle type foret en centre ville, Création d'un parc pour les chiens, Potager/Jardin partagé</t>
  </si>
  <si>
    <t>Création d'une réserve naturelle type foret en centre ville, Création d'un parc de type Jardin à la Française devant le Pavillon, Création d'un parc pour les chiens</t>
  </si>
  <si>
    <t>Création d'une réserve naturelle type foret en centre ville, Potager/Jardin partagé</t>
  </si>
  <si>
    <t>Création d’un parc de jeux pour les enfants, Création d'une réserve naturelle type foret en centre ville, Potager/Jardin partagé</t>
  </si>
  <si>
    <t>Création d'une réserve naturelle type foret en centre ville, Création d'un parc de type Jardin à la Française devant le Pavillon, ce jardin est petit, donc attention aux effets d'échelle, il doit être une réponse au pavillon qu'il complète, et apporter de la quiétude</t>
  </si>
  <si>
    <t>Création d'une réserve naturelle type foret en centre ville, Création d'un parc de type Jardin à la Française devant le Pavillon, Potager/Jardin partagé</t>
  </si>
  <si>
    <r>
      <t xml:space="preserve">Création d’un parc de jeux pour les enfants, Création d'une réserve naturelle type foret en centre ville, Création d'un parc de type Jardin à la Française devant le Pavillon, </t>
    </r>
    <r>
      <rPr>
        <b/>
        <sz val="10"/>
        <color rgb="FF000000"/>
        <rFont val="Arial"/>
        <family val="2"/>
        <scheme val="minor"/>
      </rPr>
      <t>potager collaboratif et educatif</t>
    </r>
    <r>
      <rPr>
        <sz val="10"/>
        <color rgb="FF000000"/>
        <rFont val="Arial"/>
        <family val="2"/>
        <scheme val="minor"/>
      </rPr>
      <t>, Potager/Jardin partagé</t>
    </r>
  </si>
  <si>
    <t>Création d’un parc de jeux pour les enfants, Création d'une réserve naturelle type foret en centre ville, Que les chiens aillent ailleurs !, contre l'ouverture au chiens</t>
  </si>
  <si>
    <t>Création d'un parc de type Jardin à la Française devant le Pavillon, Surtout pas de chiens… contre l'ouverture au chiens</t>
  </si>
  <si>
    <t>Création d'une réserve naturelle type foret en centre ville, Création d'un parc de type Jardin à la Française devant le Pavillon, Surtout pas de parc pour les chiens. Leurs aboiements ruinent le calme et la sérénité contre l'ouverture au chiens</t>
  </si>
  <si>
    <t>Création d’un parc de jeux pour les enfants, Création d'un parc pour les chiens, Création d’un espace vert pic nique  table ect à côté de l’air de jeux (espace vert pour pique nique dans l'herbe)</t>
  </si>
  <si>
    <t>Création d’un parc de jeux pour les enfants, Création d'une réserve naturelle type foret en centre ville, Création d'un parc de type Jardin à la Française devant le Pavillon, Création d'un parc pour les chiens, Espace vert dédiée au pic nic dans l herbes!   (espace vert pour pique nique dans l'herbe)</t>
  </si>
  <si>
    <t>Création d’un parc de jeux pour les enfants, Création d'une réserve naturelle type foret en centre ville, espace de détente et aire de pique nique ombragée  (espace vert pour pique nique dans l'herbe)</t>
  </si>
  <si>
    <t xml:space="preserve">1 réponse : un lieu mis à disposition ponctuellement pour les associations du quartier </t>
  </si>
  <si>
    <t>1 réponse : ce jardin est petit, donc attention aux effets d'échelle, il doit être une réponse au pavillon qu'il complète, et apporter de la quiétude</t>
  </si>
  <si>
    <t>1 réponse : Ruches ( abeilles)  avec assorti d'un projet sensibilisation et initiation pour tous</t>
  </si>
  <si>
    <t>1 réponse : Parcour santé</t>
  </si>
  <si>
    <t xml:space="preserve">Création d'une réserve naturelle type foret en centre ville,  Potager/Jardin partagé L'idée de jardin partagé serait génial mais soyons réalistes </t>
  </si>
  <si>
    <t xml:space="preserve">Création d'une réserve naturelle type foret en centre ville, Potager/Jardin partagé, Ruches ( abeilles)  avec assorti d'un projet sensibilisation et initiation pour tous et/ou  terrain de pétanque + parcours sante </t>
  </si>
  <si>
    <t>Favorable le Pavillon Vendôme est enclavé, cerné par des ruines ou des habitations en mauvais état...</t>
  </si>
  <si>
    <t>Favorable nécessaire mais attention à la logique pmr.</t>
  </si>
  <si>
    <t>Favorable des arbres svp merci</t>
  </si>
  <si>
    <t>Favorable, désenclavement de la rue Vendôme</t>
  </si>
  <si>
    <t xml:space="preserve">Favorable pour un accés piéton. Attention toutefois : le retour en sens unique de circulation dans la rue Gauffredy est essentiel. </t>
  </si>
  <si>
    <t>Défavorable (cela faciliterait la vie aux dealers)</t>
  </si>
  <si>
    <t>seulement si accès handicapé</t>
  </si>
  <si>
    <t>1 réponse : j'habite au 10 impasse Vendome et ce projet va causer des nuisances et un problème de circulation et accès</t>
  </si>
  <si>
    <t xml:space="preserve">3 réponses : Avec améangement pour PMR </t>
  </si>
  <si>
    <r>
      <t>A double sens : accès uniquement par le sud (depuis le Bd de la République) avec giratoire au niveau de la fontaine Pascal, Cours Sextius piéton avec bornes pour les riverains et les</t>
    </r>
    <r>
      <rPr>
        <sz val="10"/>
        <color rgb="FF000000"/>
        <rFont val="Arial"/>
        <family val="2"/>
        <scheme val="minor"/>
      </rPr>
      <t xml:space="preserve"> commerçants, </t>
    </r>
    <r>
      <rPr>
        <b/>
        <sz val="10"/>
        <color rgb="FF000000"/>
        <rFont val="Arial"/>
        <family val="2"/>
        <scheme val="minor"/>
      </rPr>
      <t>accès pour nos clients qui nous déposent ou récupèrent des appareils</t>
    </r>
  </si>
  <si>
    <r>
      <t>Cours Sextius piéton avec bornes pour les riverains et les commerçants,</t>
    </r>
    <r>
      <rPr>
        <b/>
        <sz val="10"/>
        <color rgb="FF000000"/>
        <rFont val="Arial"/>
        <family val="2"/>
        <scheme val="minor"/>
      </rPr>
      <t xml:space="preserve"> Déplacement de la fontaine au centre du cours </t>
    </r>
  </si>
  <si>
    <r>
      <t xml:space="preserve">A double sens : accès uniquement par le sud (depuis le Bd de la République) avec giratoire au niveau de la fontaine Pascal, </t>
    </r>
    <r>
      <rPr>
        <b/>
        <sz val="10"/>
        <color rgb="FF000000"/>
        <rFont val="Arial"/>
        <family val="2"/>
        <scheme val="minor"/>
      </rPr>
      <t>A double sens avec la rue lisse des Cordeliers semi piétonne</t>
    </r>
  </si>
  <si>
    <r>
      <t>A</t>
    </r>
    <r>
      <rPr>
        <b/>
        <sz val="10"/>
        <color rgb="FF000000"/>
        <rFont val="Arial"/>
        <family val="2"/>
        <scheme val="minor"/>
      </rPr>
      <t xml:space="preserve"> double sens avec un accés par le nord pour que les riverains puissent sortir du quartier et un accés par le sud (du bd de la république des 2 cotés) pour que les livraisons puissent se faire pour les différents commerces du quartier et de la rue des Cordeliers avec une voie supplémentaire réservée aux grandes Diablines qui viendront du haut du Cours Sextius. Il faut aussi prévoir un réaménagement des trottoirs et prévoir quelques places de stationnement.</t>
    </r>
  </si>
  <si>
    <r>
      <t xml:space="preserve">Cours Sextius piéton avec bornes pour les riverains et les commerçants, </t>
    </r>
    <r>
      <rPr>
        <b/>
        <sz val="10"/>
        <color rgb="FF000000"/>
        <rFont val="Arial"/>
        <family val="2"/>
        <scheme val="minor"/>
      </rPr>
      <t>Il aut absolument s'occuper et préserver ce cours avant qu'il ne dépérisse complètement.</t>
    </r>
  </si>
  <si>
    <r>
      <t xml:space="preserve">A double sens : accès uniquement par le sud (depuis le Bd de la République) avec giratoire au niveau de la fontaine Pascal, </t>
    </r>
    <r>
      <rPr>
        <b/>
        <sz val="10"/>
        <color rgb="FF000000"/>
        <rFont val="Arial"/>
        <family val="2"/>
        <scheme val="minor"/>
      </rPr>
      <t xml:space="preserve">STOP AUX PLACES RESERVE AUX MARIAGES !!!!!!!!!! CERTAIN  SONT DEVENU INSUPPORTABLE  </t>
    </r>
  </si>
  <si>
    <r>
      <t xml:space="preserve">A sens unique vers le sud avec accès au Cours par la rue Lisse des Cordelier, Cours Sextius piéton avec bornes pour les riverains et les commerçants, </t>
    </r>
    <r>
      <rPr>
        <b/>
        <sz val="10"/>
        <color rgb="FF000000"/>
        <rFont val="Arial"/>
        <family val="2"/>
        <scheme val="minor"/>
      </rPr>
      <t xml:space="preserve">Le Cours Sextius doit redevenir pietonnier dés le début avec un amé nagement prenant en compte les différents mode de déplacement ( pietons , vélos , voiture , transport personnes handicapés ..)  , et   une utilisation du cours dans la journée d 'une façon modulaire      comme cela est  fait dans les métropoles aujourd ' hui .( Montpellier , )      </t>
    </r>
  </si>
  <si>
    <r>
      <t xml:space="preserve">Cours Sextius piéton avec bornes pour les riverains et les commerçants, </t>
    </r>
    <r>
      <rPr>
        <b/>
        <sz val="10"/>
        <color rgb="FF000000"/>
        <rFont val="Arial"/>
        <family val="2"/>
        <scheme val="minor"/>
      </rPr>
      <t>toute la ville historique doit être piétonne, avec accès riverains, livraisons, sécurité, avec horaires bien définis (8h/12h ?)</t>
    </r>
  </si>
  <si>
    <r>
      <t xml:space="preserve">A sens unique vers le sud avec accès au Cours par la rue Lisse des Cordelier, </t>
    </r>
    <r>
      <rPr>
        <b/>
        <sz val="10"/>
        <color rgb="FF000000"/>
        <rFont val="Arial"/>
        <family val="2"/>
        <scheme val="minor"/>
      </rPr>
      <t>La suppression de la circulation aux véhicules automobile est une aberration. Sinon, rendre la totalité de l'espace aux piétons et uniquement aux véhicules des riverains et commerçants.</t>
    </r>
  </si>
  <si>
    <t>Cours Sextius piéton avec bornes pour les riverains et les commerçants, Aménagement d'une piste cyclable (Mettre en place une piste cyclable)</t>
  </si>
  <si>
    <t>1 réponse : Attention : La rue Lisse des Cordeliers est trop étroite pour certains véhicules</t>
  </si>
  <si>
    <t>1 réponse : A double sens avec la rue lisse des Cordeliers semi piétonne</t>
  </si>
  <si>
    <t xml:space="preserve">1 réponse : Déplacement de la fontaine au centre du cours </t>
  </si>
  <si>
    <t xml:space="preserve">1 réponse : accès pour nos clients </t>
  </si>
  <si>
    <t>1 réponse :  toute la ville historique doit être piétonne, avec accès riverains, livraisons, sécurité, avec horaires bien définis (8h/12h ?)</t>
  </si>
  <si>
    <t>A double sens : accès uniquement par le sud (depuis le Bd de la République) avec giratoire au niveau de la fontaine Pascal, Couloir  réservé aux velos et aux trotinettes +  (Mettre en place une piste cyclable)</t>
  </si>
  <si>
    <t>2 réponses :Borne  avec accès autorisé pour les commerçants et personnes travaillant dans le quartier, pas uniquement riverains</t>
  </si>
  <si>
    <t>Uniquement diabelines et riverains (borne), Borne  avec accès autorisé pour les commerçants et personnes travaillant dans le quartier, pas uniquement riverains</t>
  </si>
  <si>
    <t>Uniquement diabelines et riverains (borne), Et commercant du cours sextius (Borne  avec accès autorisé pour les commerçants et personnes travaillant dans le quartier, pas uniquement riverains)</t>
  </si>
  <si>
    <t>A double sens : accès uniquement par le sud (depuis le Bd de la République) avec giratoire au niveau de la fontaine Pascal, A sens unique vers le sud avec accès au Cours par la rue Lisse des Cordelier, Rue des cordelier à double sens entre la rue lisse des cordelier et la rue de la Treille pour permettre un accès par le nord</t>
  </si>
  <si>
    <r>
      <t xml:space="preserve">A double sens : accès uniquement par le sud (depuis le Bd de la République) avec giratoire au niveau de la fontaine Pascal, A sens unique vers le sud avec accès au Cours par la rue Lisse des Cordelier, </t>
    </r>
    <r>
      <rPr>
        <b/>
        <sz val="10"/>
        <color rgb="FF000000"/>
        <rFont val="Arial"/>
        <family val="2"/>
        <scheme val="minor"/>
      </rPr>
      <t>Double sens selon étude de fréquentation, si 1 sens = trottoir et terrasses plus larges. puis une fois la commercialité intégrée passer au pietons borne.</t>
    </r>
    <r>
      <rPr>
        <sz val="10"/>
        <color rgb="FF000000"/>
        <rFont val="Arial"/>
        <family val="2"/>
        <scheme val="minor"/>
      </rPr>
      <t xml:space="preserve"> , Rue des cordelier à double sens entre la rue lisse des cordelier et la rue de la Treille pour permettre un accès par le nord</t>
    </r>
  </si>
  <si>
    <t>1 réponse : Uniquement pour les Diablines et les voitures</t>
  </si>
  <si>
    <t xml:space="preserve">1 répinse : l'acces au parking de l'hôtel du globe est autorisé uniquement pour les clients munis d'une autorisation délivrée par l'hôtel (code à usage unique) </t>
  </si>
  <si>
    <r>
      <t xml:space="preserve">Interdit à la circulation sauf pour les riverains (borne), Uniquement diabelines et riverains (borne), </t>
    </r>
    <r>
      <rPr>
        <b/>
        <sz val="10"/>
        <color rgb="FF000000"/>
        <rFont val="Arial"/>
        <family val="2"/>
        <scheme val="minor"/>
      </rPr>
      <t>Circulation à voie unique ZONE 30 avec borne réservée aux riverains, commerçants, diablines à partir de la rue de la Molle - Aristide Briand. Cession des Thermes Sextius de la partie voutée en trottoir et espace piétons. Réaménagement d’un véritable trottoir-espace piétons du haut jusqu’à la fontaine Pascal des deux côtés de la rue. Réaménagement de la voie véhicules à sens unique et étroit depuis le haut jusqu’à la fontaine Pascal.</t>
    </r>
  </si>
  <si>
    <t>1 réponse : Stop aux places réservés aux mariages</t>
  </si>
  <si>
    <t>1 réponse : accessible à tous sauf gros bus et camions.</t>
  </si>
  <si>
    <t>1 réponse : place de livraison pour les commerçants et riverains</t>
  </si>
  <si>
    <t>1 réponse : Réserver le stationnement pour les commerçants</t>
  </si>
  <si>
    <r>
      <t xml:space="preserve">Supprimer complétement le stationnement, ne conserver que des places de livraison, Prévoir une voie de dépose minute pour l'école Sextius à proximité de la fontaine Pascal, </t>
    </r>
    <r>
      <rPr>
        <sz val="10"/>
        <color rgb="FF0070C0"/>
        <rFont val="Arial"/>
        <family val="2"/>
        <scheme val="minor"/>
      </rPr>
      <t>Réserver le stationnement pour les commerçants</t>
    </r>
  </si>
  <si>
    <t>1 réponse : rajouter des places de parking, No parking / No business</t>
  </si>
  <si>
    <r>
      <t>Prévoir une voie de dépose minute pour l'école Sextius à proximité de la fontaine Pascal,</t>
    </r>
    <r>
      <rPr>
        <sz val="10"/>
        <color rgb="FF0070C0"/>
        <rFont val="Arial"/>
        <family val="2"/>
        <scheme val="minor"/>
      </rPr>
      <t xml:space="preserve"> rajouter des places de parking, No parking / No business</t>
    </r>
  </si>
  <si>
    <t>1 réponse : Actuellement des places sont réservées depuis peu pour les transporteurs de fonds et ne sont jamais jamais utilisées !! ils se garent en double file. Ce serait vrmt mieux et plus esthétique de les libérer.</t>
  </si>
  <si>
    <t>1 réponse : Et privilégier les bornes de chargement électriques si vous décidez de garder les places</t>
  </si>
  <si>
    <r>
      <t xml:space="preserve">Ne proposer que des places de stationnement à durée limitée pour l'accés aux commerçants et des places de livraison, Prévoir une voie de dépose minute pour l'école Sextius à proximité de la fontaine Pascal, </t>
    </r>
    <r>
      <rPr>
        <sz val="10"/>
        <color rgb="FF0070C0"/>
        <rFont val="Arial"/>
        <family val="2"/>
        <scheme val="minor"/>
      </rPr>
      <t>Et privilégier les bornes de chargement électriques si vous décidez de garder les places</t>
    </r>
  </si>
  <si>
    <t>1 réponse : stationnement des 2 roues sans contraintes car favorisent le flux chez les pro et commercants</t>
  </si>
  <si>
    <r>
      <t xml:space="preserve">Ne proposer que des places de stationnement à durée limitée pour l'accés aux commerçants et des places de livraison, et bien sur </t>
    </r>
    <r>
      <rPr>
        <sz val="10"/>
        <color rgb="FF0070C0"/>
        <rFont val="Arial"/>
        <family val="2"/>
        <scheme val="minor"/>
      </rPr>
      <t xml:space="preserve">stationnement des 2 roues sans contraintes car favorisent le flux chez les pro et commercants  </t>
    </r>
  </si>
  <si>
    <r>
      <t xml:space="preserve">Réduire le nombre de places de parking (30 places en créneau), Ne proposer que des places de stationnement à durée limitée pour l'accés aux commerçants et des places de livraison, Prévoir une voie de dépose minute pour l'école Sextius à proximité de la fontaine Pascal, </t>
    </r>
    <r>
      <rPr>
        <sz val="10"/>
        <color rgb="FF0070C0"/>
        <rFont val="Arial"/>
        <family val="2"/>
        <scheme val="minor"/>
      </rPr>
      <t>La voie de dépose minute sera vite encombrée avec les voitures des parents. Risque de disputes !</t>
    </r>
  </si>
  <si>
    <r>
      <t xml:space="preserve">Supprimer complétement le stationnement, ne conserver que des places de livraison, </t>
    </r>
    <r>
      <rPr>
        <sz val="10"/>
        <color rgb="FF0070C0"/>
        <rFont val="Arial"/>
        <family val="2"/>
        <scheme val="minor"/>
      </rPr>
      <t>desserte riverains à heures limitées, stationnement court pour livraisons, usage quotidien</t>
    </r>
  </si>
  <si>
    <r>
      <t xml:space="preserve">Réduire le nombre de places de parking (30 places en créneau), Ne proposer que des places de stationnement à durée limitée pour l'accés aux commerçants et des places de livraison, Prévoir une voie de dépose minute pour l'école Sextius à proximité de la fontaine Pascal, </t>
    </r>
    <r>
      <rPr>
        <sz val="10"/>
        <color rgb="FF0070C0"/>
        <rFont val="Arial"/>
        <family val="2"/>
        <scheme val="minor"/>
      </rPr>
      <t>A virer toutes les voitures du quartier ......</t>
    </r>
  </si>
  <si>
    <r>
      <t xml:space="preserve">Prévoir une voie de dépose minute pour l'école Sextius à proximité de la fontaine Pascal, </t>
    </r>
    <r>
      <rPr>
        <sz val="10"/>
        <color rgb="FF0070C0"/>
        <rFont val="Arial"/>
        <family val="2"/>
        <scheme val="minor"/>
      </rPr>
      <t xml:space="preserve">Mixite des stationnements exemple cote droit statiionnement limité pour rotation des places et acces aux commercants et gauche stationnement emplacement classique  </t>
    </r>
  </si>
  <si>
    <t xml:space="preserve">1 réponse : Mixite des stationnements exemple cote droit statiionnement limité pour rotation des places et acces aux commercants et gauche stationnement emplacement classique  </t>
  </si>
  <si>
    <r>
      <t xml:space="preserve">Elargir les trottoirs piétons (sans bordure de trottoirs), Mise en place de pistes cyclables, Mise en place de collectes de tri sélectifs (conteneurs habillés ou enterrés), Sauvegarde et protection des platanes existants, Végétalisation supplémentaire du Cours, Rénovation et mise en valeur des fontaines et lavoirs, </t>
    </r>
    <r>
      <rPr>
        <sz val="10"/>
        <color rgb="FF0070C0"/>
        <rFont val="Arial"/>
        <family val="2"/>
        <scheme val="minor"/>
      </rPr>
      <t xml:space="preserve">collectes de tri selectifs enterrees (ca dans tout cas pour Aix vieille ville en general </t>
    </r>
  </si>
  <si>
    <t>1 réponse : Si c'est possible, remplacer une partie des platanes par des arbres qui laisse un peu plus passer la lumière</t>
  </si>
  <si>
    <r>
      <t xml:space="preserve">Elargir les trottoirs piétons (sans bordure de trottoirs), Autoriser des terrasses plus importantes pour les cafés/restaurants/bar, Mise en place de pistes cyclables, Mise en place de collectes de tri sélectifs (conteneurs habillés ou enterrés), Végétalisation supplémentaire du Cours, Rénovation et mise en valeur des fontaines et lavoirs, </t>
    </r>
    <r>
      <rPr>
        <sz val="10"/>
        <color rgb="FF0070C0"/>
        <rFont val="Arial"/>
        <family val="2"/>
        <scheme val="minor"/>
      </rPr>
      <t>Si c'est possible, remplacer une partie des platanes par des arbres qui laisse un peu plus passer la lumière</t>
    </r>
  </si>
  <si>
    <t>Elargir les trottoirs piétons (sans bordure de trottoirs), Autoriser des terrasses plus importantes pour les cafés/restaurants/bar, Mise en place de pistes cyclables, Mise en place de collectes de tri sélectifs (conteneurs habillés ou enterrés), Sauvegarde et protection des platanes existants, Végétalisation supplémentaire du Cours, Rénovation et mise en valeur des fontaines et lavoirs, Attention dejections d'oiseaux (flux étourneaux), Traiter la problématique des déjections de pigeons et étourneaux</t>
  </si>
  <si>
    <t>Elargir les trottoirs piétons (sans bordure de trottoirs), Autoriser des terrasses plus importantes pour les cafés/restaurants/bar, Mise en place de pistes cyclables, Mise en place de collectes de tri sélectifs (conteneurs habillés ou enterrés), Sauvegarde et protection des platanes existants, Végétalisation supplémentaire du Cours, Rénovation et mise en valeur des fontaines et lavoirs, ET TRAITER LES PIGEONS ETOURNEAUX. , Traiter la problématique des déjections de pigeons et étourneaux</t>
  </si>
  <si>
    <t>Elargir les trottoirs piétons (sans bordure de trottoirs), Autoriser des terrasses plus importantes pour les cafés/restaurants/bar, Mise en place de pistes cyclables, Mise en place de collectes de tri sélectifs (conteneurs habillés ou enterrés), Sauvegarde et protection des platanes existants, Végétalisation supplémentaire du Cours, Rénovation et mise en valeur des fontaines et lavoirs, Pensez a eloigner les pigeons et étourneaux, Traiter la problématique des déjections de pigeons et étourneaux</t>
  </si>
  <si>
    <t>1 réponse : Désencombrer le cours: lampadaires, parcmètres, poubelles, bornes rechargement élec, panneaux publicitaires, feux tricolores, rack vélos…</t>
  </si>
  <si>
    <t>Elargir les trottoirs piétons (sans bordure de trottoirs), Autoriser des terrasses plus importantes pour les cafés/restaurants/bar, Mise en place de pistes cyclables, Mise en place de collectes de tri sélectifs (conteneurs habillés ou enterrés), Sauvegarde et protection des platanes existants, Végétalisation supplémentaire du Cours, Rénovation et mise en valeur des fontaines et lavoirs, Traiter les étourneaux et les pigeons que ce soit plus propre , Traiter la problématique des déjections de pigeons et étourneaux</t>
  </si>
  <si>
    <t>1 réponse : remettre en eau le robinet d'eau thermale de la fontaine Pascal</t>
  </si>
  <si>
    <t>1 réponse : Trottoirs avec bordures uniquement sur la partie Briand-Molle jusqu'à la fontaine Pascal.</t>
  </si>
  <si>
    <t>1 réponse : Reglementer fortement la gestion des terrasses et des nuissance sonores (forte presence de musique, souffleur service municipaux à 5h du matin…)</t>
  </si>
  <si>
    <t>1 réponse : Charte de propreté pour les restaurants et cahier des charges pour les terrasses</t>
  </si>
  <si>
    <t>Elargir les trottoirs piétons (sans bordure de trottoirs), Mise en place de collectes de tri sélectifs (conteneurs habillés ou enterrés), Sauvegarde et protection des platanes existants, limiter au maximum l'envahissement des terrasses de cafés et restaurants,  Limiter les terrasses sur les trottoirs</t>
  </si>
  <si>
    <t xml:space="preserve">Mise en place de collectes de tri sélectifs (conteneurs habillés ou enterrés), Sauvegarde et protection des platanes existants, Végétalisation supplémentaire du Cours, Rénovation et mise en valeur des fontaines et lavoirs, distributeurs de sacs crottes de chiens avec poubelles spécifiques à côté. </t>
  </si>
  <si>
    <t>Elargir les trottoirs piétons (sans bordure de trottoirs), Autoriser des terrasses plus importantes pour les cafés/restaurants/bar, Mise en place de collectes de tri sélectifs (conteneurs habillés ou enterrés), Sauvegarde et protection des platanes existants, Végétalisation supplémentaire du Cours, Rénovation et mise en valeur des fontaines et lavoirs,  distributeurs de sacs crottes de chiens</t>
  </si>
  <si>
    <t>1 réponse : Revoir l'aménagement : pour les trottoirs, en poussette, c'est la galère !</t>
  </si>
  <si>
    <t>1 réponse : revoir la propreté du cours ..informer les habitants et les rendre plus responsables ! S'accorder entre la mairie et la métropole sur qui fait quoi ! Plusieurs appels à la mairie qui n'ont rien donné !! rats et poubelles pullulent !</t>
  </si>
  <si>
    <t>1 réponse : Avec un accès aussi pour les maréchais tout en limitant au maximum la circulation.</t>
  </si>
  <si>
    <t>1 réponse : Cette place est un element notoire et un veritable patrimoine sur la commune. Il n'est pas concevable que cette place soit destine a accueillir du stationnelent et doit retrouver son role d'antan, a savoir un lieu priviliegiant le bien etre en accord avec les eaux de Aix et les espaces vert peu presents sur ce site.</t>
  </si>
  <si>
    <t>1 réponse : Attention à l'entretien une fois le projet réalisé. Aujourd'hui c'est abandonné !</t>
  </si>
  <si>
    <t>1 réponse : Prévoir des petits endroits pour les chiens…</t>
  </si>
  <si>
    <t xml:space="preserve">1 réponse : cabaret/club de jazz/café-théatre </t>
  </si>
  <si>
    <t>Salle de sport - Type Basic Fit, Grande Brasserie, Agent Immobilier, Fleuriste, Fruits/ Legumes, Design Interieure, Cadeaux, Fashion, Boulangerie, Boucherie,  Concept Store/ Espace partagé /Coworking / Grande Halle</t>
  </si>
  <si>
    <t>Grande surface alimentaire Bio - Type Marcel &amp; FIls, Laboratoire d'analyse Medical / Maison de santé, Grande Brasserie, Artisans + restos + cabaret/club de jazz/café-théatre mais qui ne génère pas trop de nuisances pour les riverains,  Concept Store/ Espace partagé /Coworking / Grande Halle</t>
  </si>
  <si>
    <t>Grande surface alimentaire Bio - Type Marcel &amp; FIls, Grande Brasserie, concept store / halle de createur partager evenementiel. ou GRANDE ENSEIGNE ,  Concept Store/ Espace partagé /Coworking / Grande Halle</t>
  </si>
  <si>
    <t>Grande surface alimentaire Bio - Type Marcel &amp; FIls, Grande Brasserie, Concept Store / Locaux partagé type Hall / Grande enseigne de qualité,  Concept Store/ Espace partagé /Coworking / Grande Halle</t>
  </si>
  <si>
    <t>Co-working  d'artisans créateurs ,  Concept Store/ Espace partagé /Coworking / Grande Halle</t>
  </si>
  <si>
    <t>1 réponse : Halle avec restauration style Saluhall à Malmö en Suède pays connu pour son bien vivre</t>
  </si>
  <si>
    <t>1 réponse : magasins producteurs locaux ( valorisation terroir- circuits courts)</t>
  </si>
  <si>
    <t>1 réponse : creation de salle d exposition sur l histoire d aix en provence</t>
  </si>
  <si>
    <t>1 réponse : Les activités sont sources de nuisances</t>
  </si>
  <si>
    <t xml:space="preserve">1 réponse : Animation type circuits avec manège à thème </t>
  </si>
  <si>
    <t>1 réponse : Marcher vivrier</t>
  </si>
  <si>
    <t>1 réponse : Le sens interdit sauf riverains doit être posé au niveau du bd de la Molle.</t>
  </si>
  <si>
    <t>1 réponse : Si suppression des potelets, crainte de stationnement de certains riverains et motos</t>
  </si>
  <si>
    <t xml:space="preserve">1 réponse : Que cette rue devienne praticable aux velos, pousettes. Fin des trottoirs ridicules des potelets inutiles etc  </t>
  </si>
  <si>
    <t>1 réponse : Borne à partir de la rue Emile Tavan</t>
  </si>
  <si>
    <t>1 réponse : Nécessité de bornes car le sens interdit sauf riverain n'a que peu d'effets.</t>
  </si>
  <si>
    <t>4 réponses : Borne avec accès pour riverains, diablines et commercants</t>
  </si>
  <si>
    <t>3 réponses : Accés PMR</t>
  </si>
  <si>
    <t>1 réponse :  laisser accessible en voiture et utilitaires sinon c'est la mort du quartier si plus aucun commerçant; et si plus de circulation = plus de commerçants</t>
  </si>
  <si>
    <t>1 réponse : végétalisation</t>
  </si>
  <si>
    <t>Création de container de tri sélectif enterrés, Accès réservé aux riverains,Rue piétonne depuis la rue de la Molle vers la rue Celony avec born, végétalisation,</t>
  </si>
  <si>
    <t>2 réponse : végétalisation , Surtout des arbres merci et sauver les arbres de la rue Tavan près du petit duc merci</t>
  </si>
  <si>
    <t xml:space="preserve">1 réponse :  circulation actuelle  pour une sortie  nord </t>
  </si>
  <si>
    <t>1 réponse :  A ce jour 300 000 € récent d'aménagement pour rebetonner vers les cyprés (angle molle / Tavan) alors qu'il y avait possibilité de végétaliser</t>
  </si>
  <si>
    <t>1 réponse :  laisser accessible en voiture</t>
  </si>
  <si>
    <t>Pietonisation de la rueVan Loo, Piétonnisation + borne sens unique depuis Cous Sextius vers Rue Célony</t>
  </si>
  <si>
    <t>2 réponses :  laisser accessible en voiture</t>
  </si>
  <si>
    <t>2 réponses : béton desactivé</t>
  </si>
  <si>
    <t>2 réponse :  Pietonisation avec des sens interdit pas de bornes</t>
  </si>
  <si>
    <t xml:space="preserve">1 réponse : suppression du béton bitumeux remplacée par des pavé </t>
  </si>
  <si>
    <t xml:space="preserve">1 réponse : Containers tris selectifs enterrés </t>
  </si>
  <si>
    <t>1 réponse : Rendre les rues aux pietons, car de nombreux parents deposant leurs enfants oublient les regles de bonne conduite et representent un vrai risque.</t>
  </si>
  <si>
    <t xml:space="preserve">Sans avis J'ai mon garage rue de la paix </t>
  </si>
  <si>
    <t>Il faudrait un temps de réflexion supplémentaire ! Sans avis</t>
  </si>
  <si>
    <t>Un projet ambitieux Sans avis</t>
  </si>
  <si>
    <t>ne rien changer</t>
  </si>
  <si>
    <t xml:space="preserve">Divers : </t>
  </si>
  <si>
    <t xml:space="preserve">Commerces : </t>
  </si>
  <si>
    <t>Evironnement/équipement</t>
  </si>
  <si>
    <t>Stationnement</t>
  </si>
  <si>
    <t xml:space="preserve">Aménagement : </t>
  </si>
  <si>
    <t xml:space="preserve">28 réponses : Elargir le trottoir (Grand espace piéton) </t>
  </si>
  <si>
    <t>16 réponses : Pistes cyclables</t>
  </si>
  <si>
    <t>12 réponses : Fluidifier/réduire la circulation</t>
  </si>
  <si>
    <t>10 réponses :  limitation du passage des bus (dévoiement vers la gare routière en passant sous le pont végétalisé) / bus moins grands et electriques</t>
  </si>
  <si>
    <t>11 réponses : double sens de circulation (notamment emprunter le cours Sextius s'il est à double sens. )</t>
  </si>
  <si>
    <t>5 réponses : Le laisser tel quel</t>
  </si>
  <si>
    <t>4 réponses : Affichage en amont des informations pour le stationnement  (du type nouvel accès rotonde ou place de parkings disponibles).</t>
  </si>
  <si>
    <t>4 réponses : A sens unique</t>
  </si>
  <si>
    <t>3 réponses : Sécurisation des passages piéton</t>
  </si>
  <si>
    <t>2 réponses : Voie de bus mutualisé vélo</t>
  </si>
  <si>
    <t>2 réponses : Maintenir uniquement la circulation des transports en communs</t>
  </si>
  <si>
    <t>2 réponses : Sloution proposée n°2</t>
  </si>
  <si>
    <t>2 réponses : Sinspirer du cour Victor Hugo</t>
  </si>
  <si>
    <t>1 réponse : Aménager la jonction République Sextius. Faire une placette et faciliter la traversée du boulevard par les piétons.</t>
  </si>
  <si>
    <t>1 réponse : Pietonniser au maximum</t>
  </si>
  <si>
    <t>1 réponse : Améliorer le revêtement de chaussée pour améliorer la vie des riverains en baissant le niveau sonore</t>
  </si>
  <si>
    <t>1 réponse : Repenser la gestion des feux tricolores : aux heures de pointe c'est la grande pagaille</t>
  </si>
  <si>
    <t xml:space="preserve"> 5 réponses : places de stationnement à durée limitée </t>
  </si>
  <si>
    <t>3 réponses : Limiter/supprimer le stationnement</t>
  </si>
  <si>
    <t>3 réponses : Revoir le stationnement anarchique des véhicules</t>
  </si>
  <si>
    <t>2 réponses : Rajouter du stationnement</t>
  </si>
  <si>
    <t>1 réponse : interdiction stricte des stationnements en double fille</t>
  </si>
  <si>
    <t>9 réponses : Plus de végatilisation / conserver les arbres</t>
  </si>
  <si>
    <t>5 réponses : Nécessité de ravalements de façade (incitation, prise en charge, subvention, plan de ravalement, obligation municipale...)</t>
  </si>
  <si>
    <t>3 réponses : redonner de la luminosité car très sombre</t>
  </si>
  <si>
    <t>3 réponses : Ajouter des containers de tri</t>
  </si>
  <si>
    <t>1 réponse : Revoir la propreté</t>
  </si>
  <si>
    <t>1 réponse : revêtement différent pour remplacer le béton</t>
  </si>
  <si>
    <t>1 réponse : Mise en place de bancs</t>
  </si>
  <si>
    <t>1 réponse : Suppression des platanes malades</t>
  </si>
  <si>
    <t>1 réponse : Accés PMR</t>
  </si>
  <si>
    <t>4 réponses : meilleure mise en avant des commerces, requalification des commerces</t>
  </si>
  <si>
    <t>2 réponses : Augementation des commerces de bouche</t>
  </si>
  <si>
    <t>1 réponse : plus de commerçants, moins de commerces de type uber (livraison à domicile, dark kichen)</t>
  </si>
  <si>
    <t>2 réponses : prolongement du cours Napoléon, pourquoi changer le nom ? ( ou Allee de la fontaine)</t>
  </si>
  <si>
    <t>2 réponses : Augmenter la sécurité de la zone face aux incivilités récurrentes dans le quartier (patrouille de police, vidéosurveillance...)</t>
  </si>
  <si>
    <t xml:space="preserve"> conserver le « côté village des petites rues du faubourg en limitant les nuisances de la circulation sans en faire une forteresse inaccessible aux riverains </t>
  </si>
  <si>
    <t>Ce quartier jouxte un quartier de shopping (allées provençales) et un quartier de restaurants (centre et fontaine), il conviendrait donc d'en faire un quartier a vivre, un quartiers des arts, musique, lecture, sante, peinture, artiste, artisans, ...potager, jardins ; En faire un quartier a vivre, un quartiers des arts</t>
  </si>
  <si>
    <t>1 réponse : Ajouter des compost publics</t>
  </si>
  <si>
    <t>2 réponses : Déploiement de la fibre optique dans le quartier fabourg</t>
  </si>
  <si>
    <t>1 réponse : s'assurer que les loyers des commerces ne sont pas excessifs sur le cours Sextius</t>
  </si>
  <si>
    <t xml:space="preserve">1 réponse : Passage du parking Cardeurs en parking réservé aux riverains </t>
  </si>
  <si>
    <t>1 réponse : organiser un nettoyage quotidien des rues comme c'était le cas autrefois.</t>
  </si>
  <si>
    <t>1 réponse : Revoir les modalités de gestion des déchets non triables en particulier dans les petites rues interieures du quartier : les bennes plastiques actuelles sont regulièrement dégradées, déplacée, débordantes...</t>
  </si>
  <si>
    <t xml:space="preserve">1 réponse : Trouver un accord avec l'architecte des batiments de france pour autoriser l'isolation thermique des batiments par l'extérieur pour améliorer l'efficacité énergétique des batiments anciens dans le cadre de la requalification de ce quartier. </t>
  </si>
  <si>
    <t>1 réponse : Suppression du nettoyage et ramassage des poubelles aux heures nocturnes.</t>
  </si>
  <si>
    <t xml:space="preserve"> 1 réponse : meilleur encadrement du pub et des terrasses. </t>
  </si>
  <si>
    <t>Nombre réponses</t>
  </si>
  <si>
    <t>Messages Libres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</si>
</sst>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9" x14ac:knownFonts="1">
    <font>
      <sz val="10"/>
      <color rgb="FF000000"/>
      <name val="Arial"/>
      <scheme val="minor"/>
    </font>
    <font>
      <sz val="10"/>
      <color theme="1"/>
      <name val="Arial"/>
      <family val="2"/>
      <scheme val="minor"/>
    </font>
    <font>
      <b/>
      <sz val="10"/>
      <color rgb="FF000000"/>
      <name val="Arial"/>
      <family val="2"/>
      <scheme val="minor"/>
    </font>
    <font>
      <sz val="10"/>
      <color rgb="FF000000"/>
      <name val="Arial"/>
      <family val="2"/>
      <scheme val="minor"/>
    </font>
    <font>
      <b/>
      <u/>
      <sz val="10"/>
      <color rgb="FF000000"/>
      <name val="Arial"/>
      <family val="2"/>
      <scheme val="minor"/>
    </font>
    <font>
      <sz val="8"/>
      <name val="Arial"/>
      <family val="2"/>
      <scheme val="minor"/>
    </font>
    <font>
      <sz val="10"/>
      <color rgb="FF0070C0"/>
      <name val="Arial"/>
      <family val="2"/>
      <scheme val="minor"/>
    </font>
    <font>
      <sz val="10"/>
      <color theme="1"/>
      <name val="Arial"/>
      <family val="2"/>
      <scheme val="minor"/>
    </font>
    <font>
      <sz val="10"/>
      <name val="Arial"/>
      <family val="2"/>
      <scheme val="minor"/>
    </font>
  </fonts>
  <fills count="10">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09">
    <xf numFmtId="0" fontId="0" fillId="0" borderId="0" xfId="0"/>
    <xf numFmtId="0" fontId="1" fillId="0" borderId="0" xfId="0" applyFont="1"/>
    <xf numFmtId="164" fontId="1" fillId="0" borderId="0" xfId="0" applyNumberFormat="1" applyFont="1"/>
    <xf numFmtId="0" fontId="1" fillId="0" borderId="0" xfId="0" quotePrefix="1" applyFont="1"/>
    <xf numFmtId="0" fontId="0" fillId="0" borderId="0" xfId="0" applyAlignment="1">
      <alignment wrapText="1"/>
    </xf>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0" borderId="0" xfId="0" applyAlignment="1">
      <alignment vertical="center"/>
    </xf>
    <xf numFmtId="0" fontId="2" fillId="0" borderId="0" xfId="0" applyFont="1"/>
    <xf numFmtId="0" fontId="3" fillId="0" borderId="0" xfId="0" applyFont="1"/>
    <xf numFmtId="0" fontId="3" fillId="0" borderId="0" xfId="0" applyFont="1" applyAlignment="1">
      <alignment vertical="center" wrapText="1"/>
    </xf>
    <xf numFmtId="0" fontId="3" fillId="2" borderId="0" xfId="0" applyFont="1" applyFill="1"/>
    <xf numFmtId="0" fontId="3" fillId="3" borderId="0" xfId="0" applyFont="1" applyFill="1"/>
    <xf numFmtId="0" fontId="3" fillId="3" borderId="0" xfId="0" applyFont="1" applyFill="1" applyAlignment="1">
      <alignment wrapText="1"/>
    </xf>
    <xf numFmtId="0" fontId="3" fillId="6" borderId="0" xfId="0" applyFont="1" applyFill="1"/>
    <xf numFmtId="0" fontId="4" fillId="0" borderId="0" xfId="0" applyFont="1"/>
    <xf numFmtId="0" fontId="2" fillId="0" borderId="0" xfId="0" applyFont="1" applyAlignment="1">
      <alignment textRotation="75"/>
    </xf>
    <xf numFmtId="0" fontId="3" fillId="4" borderId="0" xfId="0" applyFont="1" applyFill="1"/>
    <xf numFmtId="0" fontId="0" fillId="8" borderId="0" xfId="0" applyFill="1"/>
    <xf numFmtId="0" fontId="2" fillId="0" borderId="1" xfId="0" applyFont="1" applyBorder="1"/>
    <xf numFmtId="0" fontId="0" fillId="0" borderId="1" xfId="0" applyBorder="1"/>
    <xf numFmtId="0" fontId="1" fillId="0" borderId="1" xfId="0" applyFont="1" applyBorder="1"/>
    <xf numFmtId="0" fontId="1" fillId="0" borderId="1" xfId="0" quotePrefix="1" applyFont="1" applyBorder="1"/>
    <xf numFmtId="0" fontId="2" fillId="2" borderId="1" xfId="0" applyFont="1" applyFill="1" applyBorder="1"/>
    <xf numFmtId="0" fontId="0" fillId="2" borderId="1" xfId="0" applyFill="1" applyBorder="1"/>
    <xf numFmtId="0" fontId="1" fillId="2" borderId="1" xfId="0" applyFont="1" applyFill="1" applyBorder="1"/>
    <xf numFmtId="0" fontId="2" fillId="0" borderId="1" xfId="0" applyFont="1" applyBorder="1" applyAlignment="1">
      <alignment textRotation="75"/>
    </xf>
    <xf numFmtId="0" fontId="3" fillId="0" borderId="1" xfId="0" applyFont="1" applyBorder="1"/>
    <xf numFmtId="0" fontId="2" fillId="0" borderId="2" xfId="0" applyFont="1" applyBorder="1" applyAlignment="1">
      <alignment horizontal="center" textRotation="75" wrapText="1"/>
    </xf>
    <xf numFmtId="0" fontId="0" fillId="0" borderId="2" xfId="0" applyBorder="1" applyAlignment="1">
      <alignment horizontal="center" vertical="center"/>
    </xf>
    <xf numFmtId="0" fontId="2" fillId="0" borderId="1" xfId="0" applyFont="1" applyBorder="1" applyAlignment="1">
      <alignment horizontal="center" vertical="center" wrapText="1"/>
    </xf>
    <xf numFmtId="0" fontId="3" fillId="0" borderId="0" xfId="0" applyFont="1" applyAlignment="1">
      <alignment vertical="center"/>
    </xf>
    <xf numFmtId="0" fontId="3" fillId="0" borderId="1" xfId="0" applyFont="1" applyBorder="1" applyAlignment="1">
      <alignment horizontal="left"/>
    </xf>
    <xf numFmtId="0" fontId="2" fillId="4" borderId="0" xfId="0" applyFont="1" applyFill="1"/>
    <xf numFmtId="0" fontId="3" fillId="6" borderId="0" xfId="0" applyFont="1" applyFill="1" applyAlignment="1">
      <alignment wrapText="1"/>
    </xf>
    <xf numFmtId="0" fontId="3" fillId="0" borderId="2" xfId="0" applyFont="1" applyBorder="1" applyAlignment="1">
      <alignment horizontal="left"/>
    </xf>
    <xf numFmtId="0" fontId="0" fillId="0" borderId="2" xfId="0" applyBorder="1"/>
    <xf numFmtId="0" fontId="3" fillId="0" borderId="1" xfId="0" applyFont="1" applyBorder="1" applyAlignment="1">
      <alignment vertical="center"/>
    </xf>
    <xf numFmtId="0" fontId="3" fillId="0" borderId="0" xfId="0" applyFont="1" applyAlignment="1">
      <alignment wrapText="1"/>
    </xf>
    <xf numFmtId="0" fontId="6" fillId="0" borderId="0" xfId="0" applyFont="1"/>
    <xf numFmtId="0" fontId="3" fillId="0" borderId="2" xfId="0" applyFont="1" applyBorder="1" applyAlignment="1">
      <alignment vertical="center"/>
    </xf>
    <xf numFmtId="0" fontId="3" fillId="9" borderId="0" xfId="0" applyFont="1" applyFill="1"/>
    <xf numFmtId="0" fontId="0" fillId="9" borderId="0" xfId="0" applyFill="1"/>
    <xf numFmtId="0" fontId="3" fillId="0" borderId="1" xfId="0" applyFont="1" applyBorder="1" applyAlignment="1">
      <alignment horizontal="left" wrapText="1"/>
    </xf>
    <xf numFmtId="0" fontId="3" fillId="0" borderId="1" xfId="0" applyFont="1" applyBorder="1" applyAlignment="1">
      <alignment vertical="center" wrapText="1"/>
    </xf>
    <xf numFmtId="0" fontId="7" fillId="0" borderId="0" xfId="0" applyFont="1"/>
    <xf numFmtId="0" fontId="3" fillId="0" borderId="3" xfId="0" applyFont="1" applyBorder="1" applyAlignment="1">
      <alignment horizontal="left"/>
    </xf>
    <xf numFmtId="0" fontId="3" fillId="0" borderId="2" xfId="0" applyFont="1" applyBorder="1" applyAlignment="1">
      <alignment vertical="center" wrapText="1"/>
    </xf>
    <xf numFmtId="0" fontId="3" fillId="0" borderId="0" xfId="0" applyFont="1" applyAlignment="1">
      <alignment horizontal="left"/>
    </xf>
    <xf numFmtId="0" fontId="8" fillId="0" borderId="0" xfId="0" applyFont="1"/>
    <xf numFmtId="0" fontId="3" fillId="0" borderId="4" xfId="0" applyFont="1" applyBorder="1" applyAlignment="1">
      <alignment horizontal="left"/>
    </xf>
    <xf numFmtId="0" fontId="4" fillId="0" borderId="0" xfId="0" applyFont="1" applyAlignment="1">
      <alignment vertical="center"/>
    </xf>
    <xf numFmtId="0" fontId="2" fillId="0" borderId="5" xfId="0" applyFont="1" applyBorder="1" applyAlignment="1">
      <alignment horizontal="center" vertical="center" wrapText="1"/>
    </xf>
    <xf numFmtId="0" fontId="0" fillId="0" borderId="10" xfId="0" applyBorder="1" applyAlignment="1">
      <alignment horizontal="left"/>
    </xf>
    <xf numFmtId="0" fontId="0" fillId="0" borderId="0" xfId="0" applyAlignment="1">
      <alignment horizontal="left"/>
    </xf>
    <xf numFmtId="0" fontId="0" fillId="0" borderId="11" xfId="0" applyBorder="1" applyAlignment="1">
      <alignment horizontal="left"/>
    </xf>
    <xf numFmtId="0" fontId="0" fillId="0" borderId="0" xfId="0" applyAlignment="1">
      <alignment horizont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0" fillId="0" borderId="1" xfId="0" applyBorder="1" applyAlignment="1">
      <alignment horizontal="left"/>
    </xf>
    <xf numFmtId="0" fontId="3" fillId="0" borderId="1" xfId="0" applyFont="1" applyBorder="1" applyAlignment="1">
      <alignment horizontal="right" indent="1"/>
    </xf>
    <xf numFmtId="0" fontId="0" fillId="0" borderId="2"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textRotation="75"/>
    </xf>
    <xf numFmtId="0" fontId="2" fillId="0" borderId="6" xfId="0" applyFont="1" applyBorder="1" applyAlignment="1">
      <alignment horizontal="center" textRotation="75"/>
    </xf>
    <xf numFmtId="0" fontId="3" fillId="0" borderId="10" xfId="0" applyFont="1" applyBorder="1" applyAlignment="1">
      <alignment horizontal="left"/>
    </xf>
    <xf numFmtId="0" fontId="3" fillId="0" borderId="0" xfId="0" applyFont="1" applyAlignment="1">
      <alignment horizontal="left"/>
    </xf>
    <xf numFmtId="0" fontId="3" fillId="0" borderId="11" xfId="0" applyFont="1" applyBorder="1" applyAlignment="1">
      <alignment horizontal="left"/>
    </xf>
    <xf numFmtId="0" fontId="3" fillId="0" borderId="10" xfId="0" applyFont="1" applyBorder="1" applyAlignment="1">
      <alignment horizontal="center"/>
    </xf>
    <xf numFmtId="0" fontId="3" fillId="0" borderId="0" xfId="0" applyFont="1" applyAlignment="1">
      <alignment horizontal="center"/>
    </xf>
    <xf numFmtId="0" fontId="3" fillId="0" borderId="11" xfId="0" applyFont="1" applyBorder="1" applyAlignment="1">
      <alignment horizontal="center"/>
    </xf>
    <xf numFmtId="0" fontId="4" fillId="0" borderId="10" xfId="0" applyFont="1" applyBorder="1" applyAlignment="1">
      <alignment horizontal="left"/>
    </xf>
    <xf numFmtId="0" fontId="4" fillId="0" borderId="0" xfId="0" applyFont="1" applyAlignment="1">
      <alignment horizontal="left"/>
    </xf>
    <xf numFmtId="0" fontId="4" fillId="0" borderId="11" xfId="0" applyFont="1" applyBorder="1" applyAlignment="1">
      <alignment horizontal="left"/>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0" fillId="0" borderId="10" xfId="0" applyBorder="1" applyAlignment="1">
      <alignment horizontal="left"/>
    </xf>
    <xf numFmtId="0" fontId="0" fillId="0" borderId="0" xfId="0" applyAlignment="1">
      <alignment horizontal="left"/>
    </xf>
    <xf numFmtId="0" fontId="0" fillId="0" borderId="11" xfId="0" applyBorder="1" applyAlignment="1">
      <alignment horizontal="left"/>
    </xf>
    <xf numFmtId="0" fontId="0" fillId="0" borderId="1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0" xfId="0" applyBorder="1" applyAlignment="1">
      <alignment horizontal="left" wrapText="1"/>
    </xf>
    <xf numFmtId="0" fontId="0" fillId="0" borderId="0" xfId="0" applyAlignment="1">
      <alignment horizontal="left" wrapText="1"/>
    </xf>
    <xf numFmtId="0" fontId="0" fillId="0" borderId="11" xfId="0" applyBorder="1" applyAlignment="1">
      <alignment horizontal="left"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189">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
      <font>
        <color auto="1"/>
      </font>
      <fill>
        <patternFill>
          <bgColor theme="7" tint="0.79998168889431442"/>
        </patternFill>
      </fill>
    </dxf>
    <dxf>
      <font>
        <color auto="1"/>
      </font>
      <fill>
        <patternFill>
          <bgColor theme="8" tint="0.39994506668294322"/>
        </patternFill>
      </fill>
    </dxf>
    <dxf>
      <font>
        <color auto="1"/>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31"/>
  <sheetViews>
    <sheetView zoomScale="70" zoomScaleNormal="70" workbookViewId="0">
      <pane ySplit="1" topLeftCell="A2" activePane="bottomLeft" state="frozen"/>
      <selection pane="bottomLeft" activeCell="C40" sqref="C40:C61"/>
    </sheetView>
  </sheetViews>
  <sheetFormatPr defaultColWidth="12.64453125" defaultRowHeight="15.75" customHeight="1" x14ac:dyDescent="0.4"/>
  <cols>
    <col min="1" max="2" width="18.8203125" customWidth="1"/>
    <col min="3" max="3" width="37.46875" customWidth="1"/>
    <col min="4" max="4" width="53.64453125" customWidth="1"/>
    <col min="5" max="7" width="18.8203125" customWidth="1"/>
    <col min="8" max="8" width="35.3515625" customWidth="1"/>
    <col min="9" max="9" width="18.8203125" customWidth="1"/>
    <col min="10" max="10" width="40" customWidth="1"/>
    <col min="11" max="11" width="18.8203125" customWidth="1"/>
    <col min="12" max="12" width="100.8203125" customWidth="1"/>
    <col min="13" max="17" width="18.8203125" customWidth="1"/>
    <col min="18" max="18" width="238.3515625" customWidth="1"/>
    <col min="19" max="26" width="18.8203125" customWidth="1"/>
    <col min="27" max="27" width="111" customWidth="1"/>
    <col min="28" max="33" width="18.8203125" customWidth="1"/>
  </cols>
  <sheetData>
    <row r="1" spans="1:27" ht="12.7" x14ac:dyDescent="0.4">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row>
    <row r="2" spans="1:27" ht="12.7" x14ac:dyDescent="0.4">
      <c r="A2" s="2">
        <v>44693.327059502313</v>
      </c>
      <c r="B2" s="1" t="s">
        <v>27</v>
      </c>
      <c r="C2" s="1" t="s">
        <v>28</v>
      </c>
      <c r="D2" s="1" t="s">
        <v>29</v>
      </c>
      <c r="E2" s="1" t="s">
        <v>30</v>
      </c>
      <c r="G2" s="1" t="s">
        <v>31</v>
      </c>
      <c r="H2" s="1" t="s">
        <v>31</v>
      </c>
      <c r="I2" s="1" t="s">
        <v>31</v>
      </c>
      <c r="J2" s="1" t="s">
        <v>31</v>
      </c>
      <c r="K2" s="1" t="s">
        <v>31</v>
      </c>
      <c r="L2" s="1" t="s">
        <v>32</v>
      </c>
      <c r="M2" s="1" t="s">
        <v>31</v>
      </c>
      <c r="N2" s="1" t="s">
        <v>33</v>
      </c>
      <c r="O2" s="1" t="s">
        <v>34</v>
      </c>
      <c r="P2" s="1" t="s">
        <v>35</v>
      </c>
      <c r="Q2" s="1" t="s">
        <v>36</v>
      </c>
      <c r="R2" s="1" t="s">
        <v>37</v>
      </c>
      <c r="T2" s="1" t="s">
        <v>38</v>
      </c>
      <c r="U2" s="1" t="s">
        <v>39</v>
      </c>
      <c r="V2" s="1" t="s">
        <v>40</v>
      </c>
      <c r="W2" s="1" t="s">
        <v>41</v>
      </c>
      <c r="X2" s="1" t="s">
        <v>42</v>
      </c>
    </row>
    <row r="3" spans="1:27" ht="12.7" x14ac:dyDescent="0.4">
      <c r="A3" s="2">
        <v>44693.377750856482</v>
      </c>
      <c r="B3" s="1" t="s">
        <v>43</v>
      </c>
      <c r="C3" s="1" t="s">
        <v>44</v>
      </c>
      <c r="D3" s="1" t="s">
        <v>45</v>
      </c>
      <c r="E3" s="1" t="s">
        <v>30</v>
      </c>
      <c r="G3" s="1" t="s">
        <v>31</v>
      </c>
      <c r="H3" s="1" t="s">
        <v>46</v>
      </c>
      <c r="I3" s="1" t="s">
        <v>46</v>
      </c>
      <c r="J3" s="1" t="s">
        <v>46</v>
      </c>
      <c r="K3" s="1" t="s">
        <v>47</v>
      </c>
      <c r="L3" s="1" t="s">
        <v>48</v>
      </c>
      <c r="M3" s="1" t="s">
        <v>46</v>
      </c>
      <c r="U3" s="1" t="s">
        <v>39</v>
      </c>
      <c r="V3" s="1" t="s">
        <v>49</v>
      </c>
      <c r="W3" s="1" t="s">
        <v>50</v>
      </c>
      <c r="X3" s="1" t="s">
        <v>42</v>
      </c>
      <c r="Y3" s="1" t="s">
        <v>51</v>
      </c>
      <c r="Z3" s="1" t="s">
        <v>52</v>
      </c>
      <c r="AA3" s="1" t="s">
        <v>53</v>
      </c>
    </row>
    <row r="4" spans="1:27" ht="12.7" x14ac:dyDescent="0.4">
      <c r="A4" s="2">
        <v>44696.815892025465</v>
      </c>
      <c r="B4" s="1" t="s">
        <v>54</v>
      </c>
      <c r="C4" s="1" t="s">
        <v>55</v>
      </c>
      <c r="D4" s="3" t="s">
        <v>56</v>
      </c>
      <c r="E4" s="1" t="s">
        <v>30</v>
      </c>
      <c r="G4" s="1" t="s">
        <v>31</v>
      </c>
      <c r="H4" s="1" t="s">
        <v>31</v>
      </c>
      <c r="I4" s="1" t="s">
        <v>31</v>
      </c>
      <c r="J4" s="1" t="s">
        <v>31</v>
      </c>
      <c r="K4" s="1" t="s">
        <v>31</v>
      </c>
      <c r="L4" s="1" t="s">
        <v>57</v>
      </c>
      <c r="M4" s="1" t="s">
        <v>31</v>
      </c>
      <c r="N4" s="1" t="s">
        <v>58</v>
      </c>
      <c r="O4" s="1" t="s">
        <v>59</v>
      </c>
      <c r="P4" s="1" t="s">
        <v>60</v>
      </c>
      <c r="Q4" s="1" t="s">
        <v>61</v>
      </c>
      <c r="R4" s="1" t="s">
        <v>62</v>
      </c>
      <c r="S4" s="1" t="s">
        <v>63</v>
      </c>
      <c r="T4" s="1" t="s">
        <v>64</v>
      </c>
      <c r="U4" s="1" t="s">
        <v>65</v>
      </c>
      <c r="V4" s="1" t="s">
        <v>66</v>
      </c>
      <c r="W4" s="1" t="s">
        <v>67</v>
      </c>
      <c r="X4" s="1" t="s">
        <v>68</v>
      </c>
      <c r="Y4" s="1" t="s">
        <v>69</v>
      </c>
      <c r="Z4" s="1" t="s">
        <v>70</v>
      </c>
    </row>
    <row r="5" spans="1:27" ht="12.7" x14ac:dyDescent="0.4">
      <c r="A5" s="2">
        <v>44696.821721192129</v>
      </c>
      <c r="B5" s="1" t="s">
        <v>71</v>
      </c>
      <c r="C5" s="1" t="s">
        <v>72</v>
      </c>
      <c r="D5" s="1" t="s">
        <v>73</v>
      </c>
      <c r="E5" s="1" t="s">
        <v>74</v>
      </c>
      <c r="G5" s="1" t="s">
        <v>31</v>
      </c>
      <c r="H5" s="1" t="s">
        <v>75</v>
      </c>
      <c r="I5" s="1" t="s">
        <v>76</v>
      </c>
      <c r="J5" s="1" t="s">
        <v>77</v>
      </c>
      <c r="K5" s="1" t="s">
        <v>78</v>
      </c>
      <c r="L5" s="1" t="s">
        <v>57</v>
      </c>
      <c r="M5" s="1" t="s">
        <v>79</v>
      </c>
      <c r="N5" s="1" t="s">
        <v>58</v>
      </c>
      <c r="O5" s="1" t="s">
        <v>80</v>
      </c>
      <c r="P5" s="1" t="s">
        <v>81</v>
      </c>
      <c r="Q5" s="1" t="s">
        <v>82</v>
      </c>
      <c r="R5" s="1" t="s">
        <v>62</v>
      </c>
      <c r="S5" s="1" t="s">
        <v>83</v>
      </c>
      <c r="T5" s="1" t="s">
        <v>64</v>
      </c>
      <c r="U5" s="1" t="s">
        <v>84</v>
      </c>
      <c r="V5" s="1" t="s">
        <v>85</v>
      </c>
      <c r="W5" s="1" t="s">
        <v>86</v>
      </c>
      <c r="X5" s="1" t="s">
        <v>68</v>
      </c>
      <c r="Y5" s="1" t="s">
        <v>87</v>
      </c>
      <c r="Z5" s="1" t="s">
        <v>88</v>
      </c>
      <c r="AA5" s="1" t="s">
        <v>89</v>
      </c>
    </row>
    <row r="6" spans="1:27" ht="12.7" x14ac:dyDescent="0.4">
      <c r="A6" s="2">
        <v>44696.838936157408</v>
      </c>
      <c r="B6" s="1" t="s">
        <v>90</v>
      </c>
      <c r="C6" s="1" t="s">
        <v>91</v>
      </c>
      <c r="D6" s="1" t="s">
        <v>92</v>
      </c>
      <c r="E6" s="1" t="s">
        <v>30</v>
      </c>
      <c r="G6" s="1" t="s">
        <v>93</v>
      </c>
      <c r="H6" s="1" t="s">
        <v>94</v>
      </c>
      <c r="I6" s="1" t="s">
        <v>94</v>
      </c>
      <c r="J6" s="1" t="s">
        <v>94</v>
      </c>
      <c r="K6" s="1" t="s">
        <v>94</v>
      </c>
      <c r="L6" s="1" t="s">
        <v>95</v>
      </c>
      <c r="M6" s="1" t="s">
        <v>94</v>
      </c>
      <c r="N6" s="1" t="s">
        <v>58</v>
      </c>
      <c r="O6" s="1" t="s">
        <v>96</v>
      </c>
      <c r="P6" s="1" t="s">
        <v>97</v>
      </c>
      <c r="Q6" s="1" t="s">
        <v>98</v>
      </c>
      <c r="R6" s="1" t="s">
        <v>62</v>
      </c>
      <c r="S6" s="1" t="s">
        <v>99</v>
      </c>
      <c r="T6" s="1" t="s">
        <v>100</v>
      </c>
      <c r="U6" s="1" t="s">
        <v>101</v>
      </c>
      <c r="V6" s="1" t="s">
        <v>49</v>
      </c>
      <c r="W6" s="1" t="s">
        <v>67</v>
      </c>
      <c r="X6" s="1" t="s">
        <v>42</v>
      </c>
      <c r="Y6" s="1" t="s">
        <v>102</v>
      </c>
      <c r="AA6" s="1" t="s">
        <v>103</v>
      </c>
    </row>
    <row r="7" spans="1:27" ht="12.7" x14ac:dyDescent="0.4">
      <c r="A7" s="2">
        <v>44696.863481782406</v>
      </c>
      <c r="B7" s="1" t="s">
        <v>104</v>
      </c>
      <c r="C7" s="1" t="s">
        <v>105</v>
      </c>
      <c r="D7" s="3" t="s">
        <v>106</v>
      </c>
      <c r="E7" s="1" t="s">
        <v>30</v>
      </c>
      <c r="G7" s="1" t="s">
        <v>93</v>
      </c>
      <c r="H7" s="1" t="s">
        <v>107</v>
      </c>
      <c r="I7" s="1" t="s">
        <v>107</v>
      </c>
      <c r="J7" s="1" t="s">
        <v>107</v>
      </c>
      <c r="K7" s="1" t="s">
        <v>107</v>
      </c>
      <c r="L7" s="1" t="s">
        <v>95</v>
      </c>
      <c r="M7" s="1" t="s">
        <v>107</v>
      </c>
      <c r="N7" s="1" t="s">
        <v>58</v>
      </c>
      <c r="O7" s="1" t="s">
        <v>108</v>
      </c>
      <c r="P7" s="1" t="s">
        <v>109</v>
      </c>
      <c r="Q7" s="1" t="s">
        <v>110</v>
      </c>
      <c r="R7" s="1" t="s">
        <v>111</v>
      </c>
      <c r="S7" s="1" t="s">
        <v>112</v>
      </c>
      <c r="T7" s="1" t="s">
        <v>113</v>
      </c>
      <c r="U7" s="1" t="s">
        <v>114</v>
      </c>
      <c r="V7" s="1" t="s">
        <v>115</v>
      </c>
      <c r="W7" s="1" t="s">
        <v>116</v>
      </c>
      <c r="X7" s="1" t="s">
        <v>117</v>
      </c>
      <c r="Y7" s="1" t="s">
        <v>118</v>
      </c>
      <c r="Z7" s="1" t="s">
        <v>119</v>
      </c>
    </row>
    <row r="8" spans="1:27" ht="12.7" x14ac:dyDescent="0.4">
      <c r="A8" s="2">
        <v>44696.882620104167</v>
      </c>
      <c r="B8" s="1" t="s">
        <v>120</v>
      </c>
      <c r="C8" s="1" t="s">
        <v>121</v>
      </c>
      <c r="D8" s="3" t="s">
        <v>122</v>
      </c>
      <c r="E8" s="1" t="s">
        <v>30</v>
      </c>
      <c r="G8" s="1" t="s">
        <v>31</v>
      </c>
      <c r="H8" s="1" t="s">
        <v>123</v>
      </c>
      <c r="I8" s="1" t="s">
        <v>124</v>
      </c>
      <c r="J8" s="1" t="s">
        <v>124</v>
      </c>
      <c r="K8" s="1" t="s">
        <v>124</v>
      </c>
      <c r="L8" s="1" t="s">
        <v>125</v>
      </c>
      <c r="M8" s="1" t="s">
        <v>124</v>
      </c>
      <c r="N8" s="1" t="s">
        <v>58</v>
      </c>
      <c r="O8" s="1" t="s">
        <v>108</v>
      </c>
      <c r="P8" s="1" t="s">
        <v>126</v>
      </c>
      <c r="Q8" s="1" t="s">
        <v>98</v>
      </c>
      <c r="R8" s="1" t="s">
        <v>62</v>
      </c>
      <c r="S8" s="1" t="s">
        <v>127</v>
      </c>
      <c r="T8" s="1" t="s">
        <v>64</v>
      </c>
      <c r="U8" s="1" t="s">
        <v>101</v>
      </c>
      <c r="V8" s="1" t="s">
        <v>115</v>
      </c>
      <c r="W8" s="1" t="s">
        <v>128</v>
      </c>
      <c r="X8" s="1" t="s">
        <v>68</v>
      </c>
      <c r="Y8" s="1" t="s">
        <v>129</v>
      </c>
      <c r="Z8" s="1" t="s">
        <v>88</v>
      </c>
    </row>
    <row r="9" spans="1:27" ht="12.7" x14ac:dyDescent="0.4">
      <c r="A9" s="2">
        <v>44696.882740543981</v>
      </c>
      <c r="B9" s="1" t="s">
        <v>130</v>
      </c>
      <c r="C9" s="1" t="s">
        <v>131</v>
      </c>
      <c r="D9" s="1" t="s">
        <v>132</v>
      </c>
      <c r="E9" s="1" t="s">
        <v>30</v>
      </c>
      <c r="G9" s="1" t="s">
        <v>31</v>
      </c>
      <c r="N9" s="1" t="s">
        <v>133</v>
      </c>
      <c r="O9" s="1" t="s">
        <v>59</v>
      </c>
      <c r="Q9" s="1" t="s">
        <v>134</v>
      </c>
      <c r="R9" s="1" t="s">
        <v>135</v>
      </c>
      <c r="S9" s="1" t="s">
        <v>136</v>
      </c>
      <c r="T9" s="1" t="s">
        <v>137</v>
      </c>
      <c r="U9" s="1" t="s">
        <v>39</v>
      </c>
      <c r="W9" s="1" t="s">
        <v>138</v>
      </c>
      <c r="X9" s="1" t="s">
        <v>42</v>
      </c>
      <c r="Z9" s="1" t="s">
        <v>139</v>
      </c>
      <c r="AA9" s="1" t="s">
        <v>140</v>
      </c>
    </row>
    <row r="10" spans="1:27" ht="12.7" x14ac:dyDescent="0.4">
      <c r="A10" s="2">
        <v>44696.885733946758</v>
      </c>
      <c r="B10" s="1" t="s">
        <v>141</v>
      </c>
      <c r="C10" s="1" t="s">
        <v>142</v>
      </c>
      <c r="D10" s="1" t="s">
        <v>143</v>
      </c>
      <c r="E10" s="1" t="s">
        <v>30</v>
      </c>
      <c r="G10" s="1" t="s">
        <v>31</v>
      </c>
      <c r="N10" s="1" t="s">
        <v>133</v>
      </c>
      <c r="O10" s="1" t="s">
        <v>34</v>
      </c>
      <c r="Q10" s="1" t="s">
        <v>144</v>
      </c>
      <c r="R10" s="1" t="s">
        <v>145</v>
      </c>
      <c r="S10" s="1" t="s">
        <v>83</v>
      </c>
      <c r="T10" s="1" t="s">
        <v>137</v>
      </c>
      <c r="U10" s="1" t="s">
        <v>39</v>
      </c>
      <c r="W10" s="1" t="s">
        <v>138</v>
      </c>
      <c r="X10" s="1" t="s">
        <v>42</v>
      </c>
      <c r="Z10" s="1" t="s">
        <v>146</v>
      </c>
    </row>
    <row r="11" spans="1:27" ht="12.7" x14ac:dyDescent="0.4">
      <c r="A11" s="2">
        <v>44696.89263869213</v>
      </c>
      <c r="B11" s="1" t="s">
        <v>147</v>
      </c>
      <c r="C11" s="1" t="s">
        <v>148</v>
      </c>
      <c r="D11" s="3" t="s">
        <v>149</v>
      </c>
      <c r="E11" s="1" t="s">
        <v>30</v>
      </c>
      <c r="G11" s="1" t="s">
        <v>31</v>
      </c>
      <c r="H11" s="1" t="s">
        <v>150</v>
      </c>
      <c r="I11" s="1" t="s">
        <v>151</v>
      </c>
      <c r="J11" s="1" t="s">
        <v>150</v>
      </c>
      <c r="K11" s="1" t="s">
        <v>150</v>
      </c>
      <c r="L11" s="1" t="s">
        <v>152</v>
      </c>
      <c r="M11" s="1" t="s">
        <v>150</v>
      </c>
      <c r="N11" s="1" t="s">
        <v>153</v>
      </c>
      <c r="O11" s="1" t="s">
        <v>154</v>
      </c>
      <c r="P11" s="1" t="s">
        <v>155</v>
      </c>
      <c r="Q11" s="1" t="s">
        <v>156</v>
      </c>
      <c r="R11" s="1" t="s">
        <v>62</v>
      </c>
      <c r="S11" s="1" t="s">
        <v>99</v>
      </c>
      <c r="T11" s="1" t="s">
        <v>64</v>
      </c>
      <c r="U11" s="1" t="s">
        <v>157</v>
      </c>
      <c r="V11" s="1" t="s">
        <v>158</v>
      </c>
      <c r="W11" s="1" t="s">
        <v>116</v>
      </c>
      <c r="X11" s="1" t="s">
        <v>117</v>
      </c>
      <c r="Z11" s="1" t="s">
        <v>52</v>
      </c>
    </row>
    <row r="12" spans="1:27" ht="12.7" x14ac:dyDescent="0.4">
      <c r="A12" s="2">
        <v>44696.968336273145</v>
      </c>
      <c r="B12" s="1" t="s">
        <v>159</v>
      </c>
      <c r="C12" s="1" t="s">
        <v>160</v>
      </c>
      <c r="D12" s="1">
        <v>60349759013100</v>
      </c>
      <c r="E12" s="1" t="s">
        <v>161</v>
      </c>
      <c r="G12" s="1" t="s">
        <v>31</v>
      </c>
      <c r="H12" s="1" t="s">
        <v>107</v>
      </c>
      <c r="I12" s="1" t="s">
        <v>107</v>
      </c>
      <c r="J12" s="1" t="s">
        <v>107</v>
      </c>
      <c r="K12" s="1" t="s">
        <v>107</v>
      </c>
      <c r="L12" s="1" t="s">
        <v>95</v>
      </c>
      <c r="M12" s="1" t="s">
        <v>107</v>
      </c>
      <c r="N12" s="1" t="s">
        <v>58</v>
      </c>
      <c r="O12" s="1" t="s">
        <v>162</v>
      </c>
      <c r="P12" s="1" t="s">
        <v>163</v>
      </c>
      <c r="Q12" s="1" t="s">
        <v>164</v>
      </c>
      <c r="R12" s="1" t="s">
        <v>165</v>
      </c>
      <c r="S12" s="1" t="s">
        <v>99</v>
      </c>
      <c r="T12" s="1" t="s">
        <v>166</v>
      </c>
      <c r="U12" s="1" t="s">
        <v>167</v>
      </c>
      <c r="V12" s="1" t="s">
        <v>168</v>
      </c>
      <c r="W12" s="1" t="s">
        <v>67</v>
      </c>
      <c r="X12" s="1" t="s">
        <v>169</v>
      </c>
      <c r="Z12" s="1" t="s">
        <v>139</v>
      </c>
    </row>
    <row r="13" spans="1:27" ht="12.7" x14ac:dyDescent="0.4">
      <c r="A13" s="2">
        <v>44697.115580972226</v>
      </c>
      <c r="B13" s="1" t="s">
        <v>170</v>
      </c>
      <c r="C13" s="1" t="s">
        <v>171</v>
      </c>
      <c r="D13" s="1" t="s">
        <v>172</v>
      </c>
      <c r="E13" s="1" t="s">
        <v>30</v>
      </c>
      <c r="G13" s="1" t="s">
        <v>93</v>
      </c>
      <c r="H13" s="1" t="s">
        <v>173</v>
      </c>
      <c r="I13" s="1" t="s">
        <v>173</v>
      </c>
      <c r="J13" s="1" t="s">
        <v>173</v>
      </c>
      <c r="K13" s="1" t="s">
        <v>173</v>
      </c>
      <c r="L13" s="1" t="s">
        <v>95</v>
      </c>
      <c r="M13" s="1" t="s">
        <v>174</v>
      </c>
      <c r="N13" s="1" t="s">
        <v>133</v>
      </c>
      <c r="O13" s="1" t="s">
        <v>34</v>
      </c>
      <c r="P13" s="1" t="s">
        <v>35</v>
      </c>
      <c r="Q13" s="1" t="s">
        <v>82</v>
      </c>
      <c r="R13" s="1" t="s">
        <v>62</v>
      </c>
      <c r="S13" s="1" t="s">
        <v>136</v>
      </c>
      <c r="T13" s="1" t="s">
        <v>100</v>
      </c>
      <c r="U13" s="1" t="s">
        <v>175</v>
      </c>
      <c r="V13" s="1" t="s">
        <v>176</v>
      </c>
      <c r="W13" s="1" t="s">
        <v>177</v>
      </c>
      <c r="X13" s="1" t="s">
        <v>42</v>
      </c>
      <c r="Y13" s="1" t="s">
        <v>178</v>
      </c>
      <c r="Z13" s="1" t="s">
        <v>179</v>
      </c>
    </row>
    <row r="14" spans="1:27" ht="12.7" x14ac:dyDescent="0.4">
      <c r="A14" s="2">
        <v>44697.210974178241</v>
      </c>
      <c r="B14" s="1" t="s">
        <v>180</v>
      </c>
      <c r="C14" s="1" t="s">
        <v>181</v>
      </c>
      <c r="D14" s="3" t="s">
        <v>182</v>
      </c>
      <c r="E14" s="1" t="s">
        <v>30</v>
      </c>
      <c r="G14" s="1" t="s">
        <v>31</v>
      </c>
      <c r="H14" s="1" t="s">
        <v>31</v>
      </c>
      <c r="I14" s="1" t="s">
        <v>31</v>
      </c>
      <c r="J14" s="1" t="s">
        <v>31</v>
      </c>
      <c r="K14" s="1" t="s">
        <v>31</v>
      </c>
      <c r="L14" s="1" t="s">
        <v>125</v>
      </c>
      <c r="M14" s="1" t="s">
        <v>183</v>
      </c>
      <c r="N14" s="1" t="s">
        <v>58</v>
      </c>
      <c r="O14" s="1" t="s">
        <v>96</v>
      </c>
      <c r="P14" s="1" t="s">
        <v>109</v>
      </c>
      <c r="Q14" s="1" t="s">
        <v>184</v>
      </c>
      <c r="R14" s="1" t="s">
        <v>185</v>
      </c>
      <c r="S14" s="1" t="s">
        <v>83</v>
      </c>
      <c r="T14" s="1" t="s">
        <v>137</v>
      </c>
      <c r="U14" s="1" t="s">
        <v>65</v>
      </c>
      <c r="V14" s="1" t="s">
        <v>186</v>
      </c>
      <c r="W14" s="1" t="s">
        <v>86</v>
      </c>
      <c r="X14" s="1" t="s">
        <v>68</v>
      </c>
      <c r="Z14" s="1" t="s">
        <v>187</v>
      </c>
    </row>
    <row r="15" spans="1:27" ht="12.7" x14ac:dyDescent="0.4">
      <c r="A15" s="2">
        <v>44697.329206215276</v>
      </c>
      <c r="B15" s="1" t="s">
        <v>188</v>
      </c>
      <c r="C15" s="49" t="s">
        <v>189</v>
      </c>
      <c r="D15" s="3" t="s">
        <v>190</v>
      </c>
      <c r="E15" s="1" t="s">
        <v>161</v>
      </c>
      <c r="G15" s="1" t="s">
        <v>31</v>
      </c>
      <c r="H15" s="1" t="s">
        <v>150</v>
      </c>
      <c r="I15" s="1" t="s">
        <v>150</v>
      </c>
      <c r="J15" s="1" t="s">
        <v>150</v>
      </c>
      <c r="K15" s="1" t="s">
        <v>150</v>
      </c>
      <c r="L15" s="1" t="s">
        <v>95</v>
      </c>
      <c r="M15" s="1" t="s">
        <v>150</v>
      </c>
      <c r="N15" s="1" t="s">
        <v>191</v>
      </c>
      <c r="O15" s="1" t="s">
        <v>192</v>
      </c>
      <c r="P15" s="1" t="s">
        <v>193</v>
      </c>
      <c r="Q15" s="1" t="s">
        <v>194</v>
      </c>
      <c r="R15" s="1" t="s">
        <v>165</v>
      </c>
      <c r="S15" s="1" t="s">
        <v>195</v>
      </c>
      <c r="T15" s="1" t="s">
        <v>196</v>
      </c>
      <c r="U15" s="1" t="s">
        <v>197</v>
      </c>
      <c r="V15" s="1" t="s">
        <v>198</v>
      </c>
      <c r="W15" s="1" t="s">
        <v>199</v>
      </c>
      <c r="X15" s="1" t="s">
        <v>200</v>
      </c>
      <c r="Y15" s="1" t="s">
        <v>201</v>
      </c>
      <c r="Z15" s="1" t="s">
        <v>202</v>
      </c>
      <c r="AA15" s="1" t="s">
        <v>203</v>
      </c>
    </row>
    <row r="16" spans="1:27" ht="12.7" x14ac:dyDescent="0.4">
      <c r="A16" s="2">
        <v>44697.363471828707</v>
      </c>
      <c r="B16" s="1" t="s">
        <v>204</v>
      </c>
      <c r="C16" s="1" t="s">
        <v>205</v>
      </c>
      <c r="D16" s="3" t="s">
        <v>206</v>
      </c>
      <c r="E16" s="1" t="s">
        <v>30</v>
      </c>
      <c r="G16" s="1" t="s">
        <v>31</v>
      </c>
      <c r="H16" s="1" t="s">
        <v>107</v>
      </c>
      <c r="I16" s="1" t="s">
        <v>107</v>
      </c>
      <c r="J16" s="1" t="s">
        <v>173</v>
      </c>
      <c r="K16" s="1" t="s">
        <v>173</v>
      </c>
      <c r="L16" s="1" t="s">
        <v>95</v>
      </c>
      <c r="M16" s="1" t="s">
        <v>173</v>
      </c>
      <c r="N16" s="1" t="s">
        <v>58</v>
      </c>
      <c r="O16" s="1" t="s">
        <v>59</v>
      </c>
      <c r="P16" s="1" t="s">
        <v>81</v>
      </c>
      <c r="Q16" s="1" t="s">
        <v>207</v>
      </c>
      <c r="R16" s="1" t="s">
        <v>145</v>
      </c>
      <c r="S16" s="1" t="s">
        <v>208</v>
      </c>
      <c r="T16" s="1" t="s">
        <v>209</v>
      </c>
      <c r="U16" s="1" t="s">
        <v>210</v>
      </c>
      <c r="V16" s="1" t="s">
        <v>49</v>
      </c>
      <c r="W16" s="1" t="s">
        <v>211</v>
      </c>
      <c r="X16" s="1" t="s">
        <v>212</v>
      </c>
      <c r="Y16" s="1" t="s">
        <v>213</v>
      </c>
      <c r="Z16" s="1" t="s">
        <v>52</v>
      </c>
    </row>
    <row r="17" spans="1:27" ht="12.7" x14ac:dyDescent="0.4">
      <c r="A17" s="2">
        <v>44697.444892291664</v>
      </c>
      <c r="B17" s="1" t="s">
        <v>214</v>
      </c>
      <c r="C17" s="1" t="s">
        <v>215</v>
      </c>
      <c r="D17" s="3" t="s">
        <v>216</v>
      </c>
      <c r="E17" s="1" t="s">
        <v>30</v>
      </c>
      <c r="G17" s="1" t="s">
        <v>31</v>
      </c>
      <c r="H17" s="1" t="s">
        <v>217</v>
      </c>
      <c r="I17" s="1" t="s">
        <v>218</v>
      </c>
      <c r="J17" s="1" t="s">
        <v>219</v>
      </c>
      <c r="K17" s="1" t="s">
        <v>220</v>
      </c>
      <c r="L17" s="1" t="s">
        <v>32</v>
      </c>
      <c r="M17" s="1" t="s">
        <v>221</v>
      </c>
      <c r="N17" s="1" t="s">
        <v>58</v>
      </c>
      <c r="O17" s="1" t="s">
        <v>80</v>
      </c>
      <c r="P17" s="1" t="s">
        <v>109</v>
      </c>
      <c r="Q17" s="1" t="s">
        <v>222</v>
      </c>
      <c r="R17" s="1" t="s">
        <v>165</v>
      </c>
      <c r="S17" s="1" t="s">
        <v>223</v>
      </c>
      <c r="T17" s="1" t="s">
        <v>196</v>
      </c>
      <c r="U17" s="1" t="s">
        <v>39</v>
      </c>
      <c r="V17" s="1" t="s">
        <v>224</v>
      </c>
      <c r="W17" s="1" t="s">
        <v>116</v>
      </c>
      <c r="X17" s="1" t="s">
        <v>117</v>
      </c>
      <c r="Y17" s="1" t="s">
        <v>225</v>
      </c>
      <c r="Z17" s="1" t="s">
        <v>226</v>
      </c>
      <c r="AA17" s="1" t="s">
        <v>227</v>
      </c>
    </row>
    <row r="18" spans="1:27" ht="12.7" x14ac:dyDescent="0.4">
      <c r="A18" s="2">
        <v>44697.477425520832</v>
      </c>
      <c r="B18" s="1" t="s">
        <v>228</v>
      </c>
      <c r="C18" s="1" t="s">
        <v>229</v>
      </c>
      <c r="D18" s="3" t="s">
        <v>230</v>
      </c>
      <c r="E18" s="1" t="s">
        <v>74</v>
      </c>
      <c r="G18" s="1" t="s">
        <v>31</v>
      </c>
      <c r="H18" s="1" t="s">
        <v>107</v>
      </c>
      <c r="I18" s="1" t="s">
        <v>231</v>
      </c>
      <c r="J18" s="1" t="s">
        <v>107</v>
      </c>
      <c r="K18" s="1" t="s">
        <v>107</v>
      </c>
      <c r="L18" s="1" t="s">
        <v>57</v>
      </c>
      <c r="M18" s="1" t="s">
        <v>107</v>
      </c>
      <c r="N18" s="1" t="s">
        <v>232</v>
      </c>
      <c r="O18" s="1" t="s">
        <v>34</v>
      </c>
      <c r="P18" s="1" t="s">
        <v>109</v>
      </c>
      <c r="Q18" s="1" t="s">
        <v>82</v>
      </c>
      <c r="R18" s="1" t="s">
        <v>62</v>
      </c>
      <c r="S18" s="1" t="s">
        <v>63</v>
      </c>
      <c r="T18" s="1" t="s">
        <v>64</v>
      </c>
      <c r="U18" s="1" t="s">
        <v>233</v>
      </c>
      <c r="V18" s="1" t="s">
        <v>158</v>
      </c>
      <c r="W18" s="1" t="s">
        <v>67</v>
      </c>
      <c r="X18" s="1" t="s">
        <v>68</v>
      </c>
      <c r="Y18" s="1" t="s">
        <v>234</v>
      </c>
      <c r="Z18" s="1" t="s">
        <v>235</v>
      </c>
      <c r="AA18" s="1" t="s">
        <v>236</v>
      </c>
    </row>
    <row r="19" spans="1:27" ht="12.7" x14ac:dyDescent="0.4">
      <c r="A19" s="2">
        <v>44697.600492754631</v>
      </c>
      <c r="B19" s="1" t="s">
        <v>237</v>
      </c>
      <c r="C19" s="1" t="s">
        <v>238</v>
      </c>
      <c r="D19" s="1" t="s">
        <v>239</v>
      </c>
      <c r="E19" s="1" t="s">
        <v>30</v>
      </c>
      <c r="G19" s="1" t="s">
        <v>31</v>
      </c>
      <c r="H19" s="1" t="s">
        <v>240</v>
      </c>
      <c r="I19" s="1" t="s">
        <v>107</v>
      </c>
      <c r="J19" s="1" t="s">
        <v>107</v>
      </c>
      <c r="K19" s="1" t="s">
        <v>107</v>
      </c>
      <c r="L19" s="1" t="s">
        <v>95</v>
      </c>
      <c r="M19" s="1" t="s">
        <v>107</v>
      </c>
      <c r="N19" s="1" t="s">
        <v>58</v>
      </c>
      <c r="O19" s="1" t="s">
        <v>108</v>
      </c>
      <c r="P19" s="1" t="s">
        <v>241</v>
      </c>
      <c r="Q19" s="1" t="s">
        <v>156</v>
      </c>
      <c r="R19" s="1" t="s">
        <v>62</v>
      </c>
      <c r="S19" s="1" t="s">
        <v>136</v>
      </c>
      <c r="T19" s="1" t="s">
        <v>242</v>
      </c>
      <c r="U19" s="1" t="s">
        <v>101</v>
      </c>
      <c r="V19" s="1" t="s">
        <v>186</v>
      </c>
      <c r="W19" s="1" t="s">
        <v>67</v>
      </c>
      <c r="X19" s="1" t="s">
        <v>68</v>
      </c>
      <c r="Y19" s="1" t="s">
        <v>243</v>
      </c>
      <c r="Z19" s="1" t="s">
        <v>88</v>
      </c>
    </row>
    <row r="20" spans="1:27" ht="12.7" x14ac:dyDescent="0.4">
      <c r="A20" s="2">
        <v>44697.675582777782</v>
      </c>
      <c r="B20" s="1" t="s">
        <v>244</v>
      </c>
      <c r="C20" s="1" t="s">
        <v>245</v>
      </c>
      <c r="E20" s="1" t="s">
        <v>30</v>
      </c>
      <c r="G20" s="1" t="s">
        <v>31</v>
      </c>
      <c r="I20" s="1" t="s">
        <v>246</v>
      </c>
      <c r="J20" s="1" t="s">
        <v>247</v>
      </c>
      <c r="K20" s="1" t="s">
        <v>248</v>
      </c>
      <c r="L20" s="1" t="s">
        <v>249</v>
      </c>
      <c r="M20" s="1" t="s">
        <v>250</v>
      </c>
      <c r="N20" s="1" t="s">
        <v>251</v>
      </c>
      <c r="O20" s="1" t="s">
        <v>59</v>
      </c>
      <c r="P20" s="1" t="s">
        <v>252</v>
      </c>
      <c r="Q20" s="1" t="s">
        <v>253</v>
      </c>
      <c r="R20" s="1" t="s">
        <v>254</v>
      </c>
      <c r="S20" s="1" t="s">
        <v>255</v>
      </c>
      <c r="T20" s="1" t="s">
        <v>64</v>
      </c>
      <c r="U20" s="1" t="s">
        <v>101</v>
      </c>
      <c r="V20" s="1" t="s">
        <v>186</v>
      </c>
      <c r="W20" s="1" t="s">
        <v>86</v>
      </c>
      <c r="X20" s="1" t="s">
        <v>68</v>
      </c>
      <c r="Z20" s="1" t="s">
        <v>146</v>
      </c>
    </row>
    <row r="21" spans="1:27" ht="12.7" x14ac:dyDescent="0.4">
      <c r="A21" s="2">
        <v>44697.716135497685</v>
      </c>
      <c r="B21" s="1" t="s">
        <v>256</v>
      </c>
      <c r="C21" s="1" t="s">
        <v>257</v>
      </c>
      <c r="D21" s="1" t="s">
        <v>258</v>
      </c>
      <c r="E21" s="1" t="s">
        <v>30</v>
      </c>
      <c r="G21" s="1" t="s">
        <v>31</v>
      </c>
      <c r="H21" s="1" t="s">
        <v>259</v>
      </c>
      <c r="I21" s="1" t="s">
        <v>260</v>
      </c>
      <c r="J21" s="1" t="s">
        <v>151</v>
      </c>
      <c r="K21" s="1" t="s">
        <v>261</v>
      </c>
      <c r="L21" s="1" t="s">
        <v>32</v>
      </c>
      <c r="M21" s="1" t="s">
        <v>107</v>
      </c>
      <c r="N21" s="1" t="s">
        <v>262</v>
      </c>
      <c r="O21" s="1" t="s">
        <v>108</v>
      </c>
      <c r="P21" s="1" t="s">
        <v>81</v>
      </c>
      <c r="Q21" s="1" t="s">
        <v>263</v>
      </c>
      <c r="R21" s="1" t="s">
        <v>264</v>
      </c>
      <c r="S21" s="1" t="s">
        <v>265</v>
      </c>
      <c r="T21" s="1" t="s">
        <v>196</v>
      </c>
      <c r="U21" s="1" t="s">
        <v>266</v>
      </c>
      <c r="W21" s="1" t="s">
        <v>138</v>
      </c>
      <c r="X21" s="1" t="s">
        <v>42</v>
      </c>
      <c r="Y21" s="1" t="s">
        <v>267</v>
      </c>
      <c r="Z21" s="1" t="s">
        <v>268</v>
      </c>
      <c r="AA21" s="1" t="s">
        <v>269</v>
      </c>
    </row>
    <row r="22" spans="1:27" ht="12.7" x14ac:dyDescent="0.4">
      <c r="A22" s="2">
        <v>44697.72774209491</v>
      </c>
      <c r="B22" s="1" t="s">
        <v>270</v>
      </c>
      <c r="C22" s="1" t="s">
        <v>271</v>
      </c>
      <c r="D22" s="3" t="s">
        <v>272</v>
      </c>
      <c r="E22" s="1" t="s">
        <v>30</v>
      </c>
      <c r="G22" s="1" t="s">
        <v>31</v>
      </c>
      <c r="H22" s="1" t="s">
        <v>173</v>
      </c>
      <c r="K22" s="1" t="s">
        <v>273</v>
      </c>
      <c r="N22" s="1" t="s">
        <v>58</v>
      </c>
      <c r="O22" s="1" t="s">
        <v>34</v>
      </c>
      <c r="P22" s="1" t="s">
        <v>163</v>
      </c>
      <c r="U22" s="1" t="s">
        <v>39</v>
      </c>
      <c r="V22" s="1" t="s">
        <v>49</v>
      </c>
      <c r="W22" s="1" t="s">
        <v>128</v>
      </c>
    </row>
    <row r="23" spans="1:27" ht="12.7" x14ac:dyDescent="0.4">
      <c r="A23" s="2">
        <v>44697.795884756946</v>
      </c>
      <c r="B23" s="1" t="s">
        <v>274</v>
      </c>
      <c r="C23" s="1" t="s">
        <v>275</v>
      </c>
      <c r="D23" s="1" t="s">
        <v>276</v>
      </c>
      <c r="E23" s="1" t="s">
        <v>161</v>
      </c>
      <c r="G23" s="1" t="s">
        <v>31</v>
      </c>
      <c r="H23" s="1" t="s">
        <v>277</v>
      </c>
      <c r="I23" s="1" t="s">
        <v>278</v>
      </c>
      <c r="J23" s="1" t="s">
        <v>150</v>
      </c>
      <c r="K23" s="1" t="s">
        <v>150</v>
      </c>
      <c r="L23" s="1" t="s">
        <v>95</v>
      </c>
      <c r="M23" s="1" t="s">
        <v>150</v>
      </c>
      <c r="N23" s="1" t="s">
        <v>58</v>
      </c>
      <c r="O23" s="1" t="s">
        <v>279</v>
      </c>
      <c r="P23" s="1" t="s">
        <v>280</v>
      </c>
      <c r="Q23" s="1" t="s">
        <v>281</v>
      </c>
      <c r="R23" s="1" t="s">
        <v>282</v>
      </c>
      <c r="S23" s="1" t="s">
        <v>283</v>
      </c>
      <c r="T23" s="1" t="s">
        <v>100</v>
      </c>
      <c r="U23" s="1" t="s">
        <v>266</v>
      </c>
      <c r="V23" s="1" t="s">
        <v>284</v>
      </c>
      <c r="W23" s="1" t="s">
        <v>169</v>
      </c>
      <c r="X23" s="1" t="s">
        <v>42</v>
      </c>
      <c r="Y23" s="1" t="s">
        <v>285</v>
      </c>
      <c r="Z23" s="1" t="s">
        <v>286</v>
      </c>
    </row>
    <row r="24" spans="1:27" ht="12.7" x14ac:dyDescent="0.4">
      <c r="A24" s="2">
        <v>44697.806985497686</v>
      </c>
      <c r="B24" s="1" t="s">
        <v>287</v>
      </c>
      <c r="C24" s="1" t="s">
        <v>288</v>
      </c>
      <c r="D24" s="3" t="s">
        <v>289</v>
      </c>
      <c r="E24" s="1" t="s">
        <v>290</v>
      </c>
      <c r="G24" s="1" t="s">
        <v>93</v>
      </c>
      <c r="H24" s="1" t="s">
        <v>291</v>
      </c>
      <c r="I24" s="1" t="s">
        <v>292</v>
      </c>
      <c r="J24" s="1" t="s">
        <v>293</v>
      </c>
      <c r="K24" s="1" t="s">
        <v>291</v>
      </c>
      <c r="L24" s="1" t="s">
        <v>95</v>
      </c>
      <c r="M24" s="1" t="s">
        <v>291</v>
      </c>
      <c r="N24" s="1" t="s">
        <v>133</v>
      </c>
      <c r="O24" s="1" t="s">
        <v>162</v>
      </c>
      <c r="P24" s="1" t="s">
        <v>163</v>
      </c>
      <c r="Q24" s="1" t="s">
        <v>156</v>
      </c>
      <c r="R24" s="1" t="s">
        <v>282</v>
      </c>
      <c r="S24" s="1" t="s">
        <v>99</v>
      </c>
      <c r="T24" s="1" t="s">
        <v>100</v>
      </c>
      <c r="U24" s="1" t="s">
        <v>157</v>
      </c>
      <c r="V24" s="1" t="s">
        <v>294</v>
      </c>
      <c r="W24" s="1" t="s">
        <v>128</v>
      </c>
      <c r="X24" s="1" t="s">
        <v>42</v>
      </c>
      <c r="Y24" s="1" t="s">
        <v>295</v>
      </c>
      <c r="Z24" s="1" t="s">
        <v>146</v>
      </c>
    </row>
    <row r="25" spans="1:27" ht="12.7" x14ac:dyDescent="0.4">
      <c r="A25" s="2">
        <v>44697.906839907402</v>
      </c>
      <c r="B25" s="1" t="s">
        <v>296</v>
      </c>
      <c r="C25" s="1" t="s">
        <v>297</v>
      </c>
      <c r="D25" s="3" t="s">
        <v>298</v>
      </c>
      <c r="E25" s="1" t="s">
        <v>30</v>
      </c>
      <c r="G25" s="1" t="s">
        <v>31</v>
      </c>
      <c r="H25" s="1" t="s">
        <v>299</v>
      </c>
      <c r="L25" s="1" t="s">
        <v>125</v>
      </c>
      <c r="N25" s="1" t="s">
        <v>133</v>
      </c>
      <c r="O25" s="1" t="s">
        <v>300</v>
      </c>
      <c r="P25" s="1" t="s">
        <v>35</v>
      </c>
      <c r="Q25" s="1" t="s">
        <v>156</v>
      </c>
      <c r="R25" s="1" t="s">
        <v>62</v>
      </c>
      <c r="S25" s="1" t="s">
        <v>136</v>
      </c>
      <c r="T25" s="1" t="s">
        <v>64</v>
      </c>
      <c r="U25" s="1" t="s">
        <v>65</v>
      </c>
      <c r="V25" s="1" t="s">
        <v>158</v>
      </c>
      <c r="W25" s="1" t="s">
        <v>67</v>
      </c>
      <c r="X25" s="1" t="s">
        <v>68</v>
      </c>
      <c r="Z25" s="1" t="s">
        <v>179</v>
      </c>
    </row>
    <row r="26" spans="1:27" ht="12.7" x14ac:dyDescent="0.4">
      <c r="A26" s="2">
        <v>44698.084181296297</v>
      </c>
      <c r="B26" s="1" t="s">
        <v>301</v>
      </c>
      <c r="C26" s="1" t="s">
        <v>302</v>
      </c>
      <c r="D26" s="1" t="s">
        <v>303</v>
      </c>
      <c r="E26" s="1" t="s">
        <v>30</v>
      </c>
      <c r="G26" s="1" t="s">
        <v>93</v>
      </c>
      <c r="H26" s="1" t="s">
        <v>107</v>
      </c>
      <c r="I26" s="1" t="s">
        <v>107</v>
      </c>
      <c r="J26" s="1" t="s">
        <v>107</v>
      </c>
      <c r="L26" s="1" t="s">
        <v>304</v>
      </c>
      <c r="M26" s="1" t="s">
        <v>107</v>
      </c>
      <c r="O26" s="1" t="s">
        <v>305</v>
      </c>
      <c r="P26" s="1" t="s">
        <v>306</v>
      </c>
      <c r="Q26" s="1" t="s">
        <v>307</v>
      </c>
      <c r="R26" s="1" t="s">
        <v>308</v>
      </c>
      <c r="S26" s="1" t="s">
        <v>112</v>
      </c>
      <c r="U26" s="1" t="s">
        <v>266</v>
      </c>
      <c r="V26" s="1" t="s">
        <v>309</v>
      </c>
      <c r="W26" s="1" t="s">
        <v>138</v>
      </c>
      <c r="X26" s="1" t="s">
        <v>42</v>
      </c>
      <c r="Z26" s="1" t="s">
        <v>310</v>
      </c>
      <c r="AA26" s="1" t="s">
        <v>311</v>
      </c>
    </row>
    <row r="27" spans="1:27" ht="12.7" x14ac:dyDescent="0.4">
      <c r="A27" s="2">
        <v>44698.335367685184</v>
      </c>
      <c r="B27" s="1" t="s">
        <v>312</v>
      </c>
      <c r="C27" s="1" t="s">
        <v>313</v>
      </c>
      <c r="D27" s="1" t="s">
        <v>314</v>
      </c>
      <c r="E27" s="1" t="s">
        <v>30</v>
      </c>
      <c r="G27" s="1" t="s">
        <v>31</v>
      </c>
      <c r="H27" s="1" t="s">
        <v>248</v>
      </c>
      <c r="I27" s="1" t="s">
        <v>248</v>
      </c>
      <c r="J27" s="1" t="s">
        <v>315</v>
      </c>
      <c r="K27" s="1" t="s">
        <v>248</v>
      </c>
      <c r="L27" s="1" t="s">
        <v>95</v>
      </c>
      <c r="M27" s="1" t="s">
        <v>315</v>
      </c>
      <c r="N27" s="1" t="s">
        <v>315</v>
      </c>
      <c r="O27" s="1" t="s">
        <v>162</v>
      </c>
      <c r="P27" s="1" t="s">
        <v>109</v>
      </c>
      <c r="Q27" s="1" t="s">
        <v>316</v>
      </c>
      <c r="R27" s="1" t="s">
        <v>317</v>
      </c>
      <c r="S27" s="1" t="s">
        <v>112</v>
      </c>
      <c r="T27" s="1" t="s">
        <v>318</v>
      </c>
      <c r="U27" s="1" t="s">
        <v>319</v>
      </c>
      <c r="V27" s="1" t="s">
        <v>320</v>
      </c>
      <c r="W27" s="1" t="s">
        <v>138</v>
      </c>
      <c r="X27" s="1" t="s">
        <v>117</v>
      </c>
      <c r="Y27" s="1" t="s">
        <v>315</v>
      </c>
      <c r="Z27" s="1" t="s">
        <v>321</v>
      </c>
    </row>
    <row r="28" spans="1:27" ht="12.7" x14ac:dyDescent="0.4">
      <c r="A28" s="2">
        <v>44698.396195289351</v>
      </c>
      <c r="B28" s="1" t="s">
        <v>322</v>
      </c>
      <c r="C28" s="1" t="s">
        <v>323</v>
      </c>
      <c r="D28" s="1" t="s">
        <v>324</v>
      </c>
      <c r="E28" s="1" t="s">
        <v>30</v>
      </c>
      <c r="G28" s="1" t="s">
        <v>31</v>
      </c>
      <c r="H28" s="1" t="s">
        <v>325</v>
      </c>
      <c r="I28" s="1" t="s">
        <v>326</v>
      </c>
      <c r="J28" s="1" t="s">
        <v>326</v>
      </c>
      <c r="K28" s="1" t="s">
        <v>326</v>
      </c>
      <c r="L28" s="1" t="s">
        <v>32</v>
      </c>
      <c r="M28" s="1" t="s">
        <v>326</v>
      </c>
      <c r="N28" s="1" t="s">
        <v>327</v>
      </c>
      <c r="O28" s="1" t="s">
        <v>162</v>
      </c>
      <c r="P28" s="1" t="s">
        <v>163</v>
      </c>
      <c r="Q28" s="1" t="s">
        <v>328</v>
      </c>
      <c r="R28" s="1" t="s">
        <v>282</v>
      </c>
      <c r="S28" s="1" t="s">
        <v>329</v>
      </c>
      <c r="T28" s="1" t="s">
        <v>64</v>
      </c>
      <c r="U28" s="1" t="s">
        <v>167</v>
      </c>
      <c r="V28" s="1" t="s">
        <v>330</v>
      </c>
      <c r="W28" s="1" t="s">
        <v>211</v>
      </c>
      <c r="X28" s="1" t="s">
        <v>68</v>
      </c>
      <c r="Y28" s="1" t="s">
        <v>331</v>
      </c>
      <c r="Z28" s="1" t="s">
        <v>332</v>
      </c>
    </row>
    <row r="29" spans="1:27" ht="12.7" x14ac:dyDescent="0.4">
      <c r="A29" s="2">
        <v>44698.396313622681</v>
      </c>
      <c r="B29" s="1" t="s">
        <v>333</v>
      </c>
      <c r="C29" s="1" t="s">
        <v>334</v>
      </c>
      <c r="D29" s="1">
        <v>613415390</v>
      </c>
      <c r="E29" s="1" t="s">
        <v>30</v>
      </c>
      <c r="G29" s="1" t="s">
        <v>93</v>
      </c>
      <c r="H29" s="1" t="s">
        <v>335</v>
      </c>
      <c r="I29" s="1" t="s">
        <v>107</v>
      </c>
      <c r="J29" s="1" t="s">
        <v>173</v>
      </c>
      <c r="K29" s="1" t="s">
        <v>107</v>
      </c>
      <c r="L29" s="1" t="s">
        <v>125</v>
      </c>
      <c r="M29" s="1" t="s">
        <v>107</v>
      </c>
      <c r="N29" s="1" t="s">
        <v>327</v>
      </c>
      <c r="O29" s="1" t="s">
        <v>162</v>
      </c>
      <c r="P29" s="1" t="s">
        <v>163</v>
      </c>
      <c r="Q29" s="1" t="s">
        <v>82</v>
      </c>
      <c r="R29" s="1" t="s">
        <v>282</v>
      </c>
      <c r="S29" s="1" t="s">
        <v>329</v>
      </c>
      <c r="T29" s="1" t="s">
        <v>64</v>
      </c>
      <c r="U29" s="1" t="s">
        <v>167</v>
      </c>
      <c r="V29" s="1" t="s">
        <v>330</v>
      </c>
      <c r="W29" s="1" t="s">
        <v>67</v>
      </c>
      <c r="X29" s="1" t="s">
        <v>68</v>
      </c>
      <c r="Y29" s="1" t="s">
        <v>336</v>
      </c>
      <c r="Z29" s="1" t="s">
        <v>332</v>
      </c>
    </row>
    <row r="30" spans="1:27" ht="12.7" x14ac:dyDescent="0.4">
      <c r="A30" s="2">
        <v>44698.435927164348</v>
      </c>
      <c r="B30" s="1" t="s">
        <v>337</v>
      </c>
      <c r="C30" s="1" t="s">
        <v>338</v>
      </c>
      <c r="D30" s="3" t="s">
        <v>339</v>
      </c>
      <c r="E30" s="1" t="s">
        <v>340</v>
      </c>
      <c r="G30" s="1" t="s">
        <v>31</v>
      </c>
      <c r="H30" s="1" t="s">
        <v>107</v>
      </c>
      <c r="I30" s="1" t="s">
        <v>341</v>
      </c>
      <c r="J30" s="1" t="s">
        <v>342</v>
      </c>
      <c r="K30" s="1" t="s">
        <v>173</v>
      </c>
      <c r="L30" s="1" t="s">
        <v>125</v>
      </c>
      <c r="M30" s="1" t="s">
        <v>343</v>
      </c>
      <c r="N30" s="1" t="s">
        <v>133</v>
      </c>
      <c r="O30" s="1" t="s">
        <v>344</v>
      </c>
      <c r="P30" s="1" t="s">
        <v>306</v>
      </c>
      <c r="Q30" s="1" t="s">
        <v>98</v>
      </c>
      <c r="R30" s="1" t="s">
        <v>345</v>
      </c>
      <c r="S30" s="1" t="s">
        <v>346</v>
      </c>
      <c r="T30" s="1" t="s">
        <v>347</v>
      </c>
      <c r="W30" s="1" t="s">
        <v>67</v>
      </c>
      <c r="X30" s="1" t="s">
        <v>68</v>
      </c>
      <c r="AA30" s="1" t="s">
        <v>348</v>
      </c>
    </row>
    <row r="31" spans="1:27" ht="12.7" x14ac:dyDescent="0.4">
      <c r="A31" s="2">
        <v>44698.804085625001</v>
      </c>
      <c r="B31" s="1" t="s">
        <v>349</v>
      </c>
      <c r="C31" s="1" t="s">
        <v>350</v>
      </c>
      <c r="D31" s="1" t="s">
        <v>351</v>
      </c>
      <c r="E31" s="1" t="s">
        <v>352</v>
      </c>
      <c r="G31" s="1" t="s">
        <v>31</v>
      </c>
      <c r="H31" s="1" t="s">
        <v>353</v>
      </c>
      <c r="I31" s="1" t="s">
        <v>354</v>
      </c>
      <c r="J31" s="1" t="s">
        <v>355</v>
      </c>
      <c r="K31" s="1" t="s">
        <v>356</v>
      </c>
      <c r="L31" s="1" t="s">
        <v>95</v>
      </c>
      <c r="M31" s="1" t="s">
        <v>354</v>
      </c>
      <c r="N31" s="1" t="s">
        <v>262</v>
      </c>
      <c r="O31" s="1" t="s">
        <v>357</v>
      </c>
      <c r="P31" s="1" t="s">
        <v>109</v>
      </c>
      <c r="Q31" s="1" t="s">
        <v>358</v>
      </c>
      <c r="R31" s="1" t="s">
        <v>359</v>
      </c>
      <c r="S31" s="1" t="s">
        <v>360</v>
      </c>
      <c r="T31" s="1" t="s">
        <v>361</v>
      </c>
      <c r="U31" s="1" t="s">
        <v>362</v>
      </c>
      <c r="V31" s="1" t="s">
        <v>363</v>
      </c>
      <c r="W31" s="1" t="s">
        <v>67</v>
      </c>
      <c r="X31" s="1" t="s">
        <v>212</v>
      </c>
      <c r="Y31" s="1" t="s">
        <v>364</v>
      </c>
      <c r="Z31" s="1" t="s">
        <v>146</v>
      </c>
    </row>
    <row r="32" spans="1:27" ht="12.7" x14ac:dyDescent="0.4">
      <c r="A32" s="2">
        <v>44698.826527476849</v>
      </c>
      <c r="B32" s="1" t="s">
        <v>365</v>
      </c>
      <c r="C32" s="1" t="s">
        <v>366</v>
      </c>
      <c r="D32" s="1" t="s">
        <v>367</v>
      </c>
      <c r="E32" s="1" t="s">
        <v>30</v>
      </c>
      <c r="G32" s="1" t="s">
        <v>31</v>
      </c>
      <c r="H32" s="1" t="s">
        <v>107</v>
      </c>
      <c r="I32" s="1" t="s">
        <v>107</v>
      </c>
      <c r="J32" s="1" t="s">
        <v>107</v>
      </c>
      <c r="K32" s="1" t="s">
        <v>107</v>
      </c>
      <c r="L32" s="1" t="s">
        <v>368</v>
      </c>
      <c r="M32" s="1" t="s">
        <v>107</v>
      </c>
      <c r="N32" s="1" t="s">
        <v>369</v>
      </c>
      <c r="O32" s="1" t="s">
        <v>370</v>
      </c>
      <c r="P32" s="1" t="s">
        <v>60</v>
      </c>
      <c r="Q32" s="1" t="s">
        <v>156</v>
      </c>
      <c r="R32" s="1" t="s">
        <v>62</v>
      </c>
      <c r="S32" s="1" t="s">
        <v>371</v>
      </c>
      <c r="T32" s="1" t="s">
        <v>100</v>
      </c>
      <c r="U32" s="1" t="s">
        <v>372</v>
      </c>
      <c r="V32" s="1" t="s">
        <v>373</v>
      </c>
      <c r="W32" s="1" t="s">
        <v>67</v>
      </c>
      <c r="X32" s="1" t="s">
        <v>68</v>
      </c>
      <c r="Y32" s="1" t="s">
        <v>374</v>
      </c>
      <c r="Z32" s="1" t="s">
        <v>375</v>
      </c>
      <c r="AA32" s="1" t="s">
        <v>376</v>
      </c>
    </row>
    <row r="33" spans="1:27" ht="12.7" x14ac:dyDescent="0.4">
      <c r="A33" s="2">
        <v>44698.83438601852</v>
      </c>
      <c r="B33" s="1" t="s">
        <v>377</v>
      </c>
      <c r="C33" s="1" t="s">
        <v>378</v>
      </c>
      <c r="D33" s="1" t="s">
        <v>379</v>
      </c>
      <c r="E33" s="1" t="s">
        <v>30</v>
      </c>
      <c r="G33" s="1" t="s">
        <v>31</v>
      </c>
      <c r="H33" s="1" t="s">
        <v>380</v>
      </c>
      <c r="I33" s="1" t="s">
        <v>381</v>
      </c>
      <c r="J33" s="1" t="s">
        <v>31</v>
      </c>
      <c r="K33" s="1" t="s">
        <v>382</v>
      </c>
      <c r="L33" s="1" t="s">
        <v>95</v>
      </c>
      <c r="M33" s="1" t="s">
        <v>31</v>
      </c>
      <c r="N33" s="1" t="s">
        <v>133</v>
      </c>
      <c r="O33" s="1" t="s">
        <v>59</v>
      </c>
      <c r="P33" s="1" t="s">
        <v>109</v>
      </c>
      <c r="Q33" s="1" t="s">
        <v>383</v>
      </c>
      <c r="R33" s="1" t="s">
        <v>384</v>
      </c>
      <c r="S33" s="1" t="s">
        <v>385</v>
      </c>
      <c r="T33" s="1" t="s">
        <v>361</v>
      </c>
      <c r="U33" s="1" t="s">
        <v>175</v>
      </c>
      <c r="V33" s="1" t="s">
        <v>176</v>
      </c>
      <c r="W33" s="1" t="s">
        <v>138</v>
      </c>
      <c r="X33" s="1" t="s">
        <v>42</v>
      </c>
      <c r="Y33" s="1" t="s">
        <v>386</v>
      </c>
      <c r="Z33" s="1" t="s">
        <v>226</v>
      </c>
      <c r="AA33" s="1" t="s">
        <v>387</v>
      </c>
    </row>
    <row r="34" spans="1:27" ht="12.7" x14ac:dyDescent="0.4">
      <c r="A34" s="2">
        <v>44698.860840370369</v>
      </c>
      <c r="B34" s="1" t="s">
        <v>388</v>
      </c>
      <c r="C34" s="1" t="s">
        <v>389</v>
      </c>
      <c r="D34" s="3" t="s">
        <v>390</v>
      </c>
      <c r="E34" s="1" t="s">
        <v>391</v>
      </c>
      <c r="G34" s="1" t="s">
        <v>93</v>
      </c>
      <c r="H34" s="1" t="s">
        <v>31</v>
      </c>
      <c r="I34" s="1" t="s">
        <v>31</v>
      </c>
      <c r="J34" s="1" t="s">
        <v>31</v>
      </c>
      <c r="K34" s="1" t="s">
        <v>392</v>
      </c>
      <c r="L34" s="1" t="s">
        <v>95</v>
      </c>
      <c r="M34" s="1" t="s">
        <v>31</v>
      </c>
      <c r="N34" s="1" t="s">
        <v>133</v>
      </c>
      <c r="O34" s="1" t="s">
        <v>96</v>
      </c>
      <c r="P34" s="1" t="s">
        <v>393</v>
      </c>
      <c r="Q34" s="1" t="s">
        <v>394</v>
      </c>
      <c r="R34" s="1" t="s">
        <v>395</v>
      </c>
      <c r="S34" s="1" t="s">
        <v>63</v>
      </c>
      <c r="T34" s="1" t="s">
        <v>64</v>
      </c>
      <c r="U34" s="1" t="s">
        <v>396</v>
      </c>
      <c r="V34" s="1" t="s">
        <v>85</v>
      </c>
      <c r="W34" s="1" t="s">
        <v>67</v>
      </c>
      <c r="X34" s="1" t="s">
        <v>212</v>
      </c>
      <c r="Z34" s="1" t="s">
        <v>88</v>
      </c>
    </row>
    <row r="35" spans="1:27" ht="12.7" x14ac:dyDescent="0.4">
      <c r="A35" s="2">
        <v>44699.007250821756</v>
      </c>
      <c r="B35" s="1" t="s">
        <v>397</v>
      </c>
      <c r="C35" s="1" t="s">
        <v>398</v>
      </c>
      <c r="D35" s="1" t="s">
        <v>399</v>
      </c>
      <c r="E35" s="1" t="s">
        <v>400</v>
      </c>
      <c r="G35" s="1" t="s">
        <v>31</v>
      </c>
      <c r="H35" s="1" t="s">
        <v>401</v>
      </c>
      <c r="I35" s="1" t="s">
        <v>402</v>
      </c>
      <c r="J35" s="1" t="s">
        <v>403</v>
      </c>
      <c r="K35" s="1" t="s">
        <v>403</v>
      </c>
      <c r="L35" s="1" t="s">
        <v>404</v>
      </c>
      <c r="M35" s="1" t="s">
        <v>405</v>
      </c>
      <c r="N35" s="1" t="s">
        <v>406</v>
      </c>
      <c r="O35" s="1" t="s">
        <v>407</v>
      </c>
      <c r="P35" s="1" t="s">
        <v>241</v>
      </c>
      <c r="Q35" s="1" t="s">
        <v>408</v>
      </c>
      <c r="R35" s="1" t="s">
        <v>409</v>
      </c>
      <c r="S35" s="1" t="s">
        <v>410</v>
      </c>
      <c r="T35" s="1" t="s">
        <v>113</v>
      </c>
      <c r="U35" s="1" t="s">
        <v>411</v>
      </c>
      <c r="V35" s="1" t="s">
        <v>412</v>
      </c>
      <c r="W35" s="1" t="s">
        <v>413</v>
      </c>
      <c r="X35" s="1" t="s">
        <v>68</v>
      </c>
      <c r="Y35" s="1" t="s">
        <v>414</v>
      </c>
      <c r="Z35" s="1" t="s">
        <v>415</v>
      </c>
      <c r="AA35" s="1" t="s">
        <v>416</v>
      </c>
    </row>
    <row r="36" spans="1:27" ht="12.7" x14ac:dyDescent="0.4">
      <c r="A36" s="2">
        <v>44699.377711458335</v>
      </c>
      <c r="B36" s="1" t="s">
        <v>417</v>
      </c>
      <c r="C36" s="1" t="s">
        <v>418</v>
      </c>
      <c r="D36" s="3" t="s">
        <v>419</v>
      </c>
      <c r="E36" s="1" t="s">
        <v>30</v>
      </c>
      <c r="G36" s="1" t="s">
        <v>31</v>
      </c>
      <c r="H36" s="1" t="s">
        <v>420</v>
      </c>
      <c r="I36" s="1" t="s">
        <v>420</v>
      </c>
      <c r="J36" s="1" t="s">
        <v>420</v>
      </c>
      <c r="K36" s="1" t="s">
        <v>420</v>
      </c>
      <c r="N36" s="1" t="s">
        <v>262</v>
      </c>
      <c r="O36" s="1" t="s">
        <v>300</v>
      </c>
      <c r="P36" s="1" t="s">
        <v>109</v>
      </c>
      <c r="Q36" s="1" t="s">
        <v>184</v>
      </c>
      <c r="R36" s="1" t="s">
        <v>62</v>
      </c>
      <c r="S36" s="1" t="s">
        <v>421</v>
      </c>
      <c r="T36" s="1" t="s">
        <v>113</v>
      </c>
      <c r="U36" s="1" t="s">
        <v>233</v>
      </c>
      <c r="V36" s="1" t="s">
        <v>158</v>
      </c>
      <c r="W36" s="1" t="s">
        <v>86</v>
      </c>
      <c r="X36" s="1" t="s">
        <v>68</v>
      </c>
      <c r="Y36" s="1" t="s">
        <v>422</v>
      </c>
      <c r="Z36" s="1" t="s">
        <v>146</v>
      </c>
    </row>
    <row r="37" spans="1:27" ht="12.7" x14ac:dyDescent="0.4">
      <c r="A37" s="2">
        <v>44699.62125271991</v>
      </c>
      <c r="B37" s="1" t="s">
        <v>423</v>
      </c>
      <c r="C37" s="1" t="s">
        <v>424</v>
      </c>
      <c r="D37" s="3" t="s">
        <v>425</v>
      </c>
      <c r="E37" s="1" t="s">
        <v>30</v>
      </c>
      <c r="G37" s="1" t="s">
        <v>31</v>
      </c>
      <c r="N37" s="1" t="s">
        <v>426</v>
      </c>
      <c r="O37" s="1" t="s">
        <v>427</v>
      </c>
      <c r="P37" s="1" t="s">
        <v>428</v>
      </c>
      <c r="Q37" s="1" t="s">
        <v>429</v>
      </c>
      <c r="R37" s="1" t="s">
        <v>62</v>
      </c>
      <c r="S37" s="1" t="s">
        <v>430</v>
      </c>
      <c r="T37" s="1" t="s">
        <v>431</v>
      </c>
      <c r="U37" s="1" t="s">
        <v>432</v>
      </c>
      <c r="V37" s="1" t="s">
        <v>432</v>
      </c>
      <c r="W37" s="1" t="s">
        <v>433</v>
      </c>
      <c r="X37" s="1" t="s">
        <v>68</v>
      </c>
      <c r="Y37" s="1" t="s">
        <v>434</v>
      </c>
      <c r="Z37" s="1" t="s">
        <v>435</v>
      </c>
      <c r="AA37" s="1" t="s">
        <v>436</v>
      </c>
    </row>
    <row r="38" spans="1:27" ht="12.7" x14ac:dyDescent="0.4">
      <c r="A38" s="2">
        <v>44699.666071539352</v>
      </c>
      <c r="B38" s="1" t="s">
        <v>437</v>
      </c>
      <c r="C38" s="1" t="s">
        <v>438</v>
      </c>
      <c r="D38" s="1" t="s">
        <v>439</v>
      </c>
      <c r="E38" s="1" t="s">
        <v>30</v>
      </c>
      <c r="G38" s="1" t="s">
        <v>31</v>
      </c>
      <c r="H38" s="1" t="s">
        <v>440</v>
      </c>
      <c r="I38" s="1" t="s">
        <v>441</v>
      </c>
      <c r="J38" s="1" t="s">
        <v>107</v>
      </c>
      <c r="K38" s="1" t="s">
        <v>107</v>
      </c>
      <c r="L38" s="1" t="s">
        <v>442</v>
      </c>
      <c r="M38" s="1" t="s">
        <v>443</v>
      </c>
      <c r="N38" s="1" t="s">
        <v>133</v>
      </c>
      <c r="O38" s="1" t="s">
        <v>34</v>
      </c>
      <c r="P38" s="1" t="s">
        <v>81</v>
      </c>
      <c r="Q38" s="1" t="s">
        <v>156</v>
      </c>
      <c r="R38" s="1" t="s">
        <v>62</v>
      </c>
      <c r="S38" s="1" t="s">
        <v>385</v>
      </c>
      <c r="T38" s="1" t="s">
        <v>242</v>
      </c>
      <c r="U38" s="1" t="s">
        <v>175</v>
      </c>
      <c r="V38" s="1" t="s">
        <v>320</v>
      </c>
      <c r="W38" s="1" t="s">
        <v>138</v>
      </c>
      <c r="X38" s="1" t="s">
        <v>117</v>
      </c>
      <c r="Y38" s="1" t="s">
        <v>444</v>
      </c>
      <c r="Z38" s="1" t="s">
        <v>88</v>
      </c>
      <c r="AA38" s="1" t="s">
        <v>445</v>
      </c>
    </row>
    <row r="39" spans="1:27" ht="12.7" x14ac:dyDescent="0.4">
      <c r="A39" s="2">
        <v>44699.813983287037</v>
      </c>
      <c r="B39" s="1" t="s">
        <v>446</v>
      </c>
      <c r="C39" s="1" t="s">
        <v>447</v>
      </c>
      <c r="D39" s="3" t="s">
        <v>448</v>
      </c>
      <c r="E39" s="1" t="s">
        <v>30</v>
      </c>
      <c r="G39" s="1" t="s">
        <v>31</v>
      </c>
      <c r="H39" s="1" t="s">
        <v>107</v>
      </c>
      <c r="I39" s="1" t="s">
        <v>107</v>
      </c>
      <c r="J39" s="1" t="s">
        <v>107</v>
      </c>
      <c r="K39" s="1" t="s">
        <v>107</v>
      </c>
      <c r="L39" s="1" t="s">
        <v>95</v>
      </c>
      <c r="M39" s="1" t="s">
        <v>107</v>
      </c>
      <c r="N39" s="1" t="s">
        <v>58</v>
      </c>
      <c r="O39" s="1" t="s">
        <v>108</v>
      </c>
      <c r="P39" s="1" t="s">
        <v>60</v>
      </c>
      <c r="Q39" s="1" t="s">
        <v>449</v>
      </c>
      <c r="R39" s="1" t="s">
        <v>135</v>
      </c>
      <c r="U39" s="1" t="s">
        <v>396</v>
      </c>
      <c r="V39" s="1" t="s">
        <v>309</v>
      </c>
      <c r="X39" s="1" t="s">
        <v>169</v>
      </c>
      <c r="Z39" s="1" t="s">
        <v>450</v>
      </c>
    </row>
    <row r="40" spans="1:27" ht="12.7" x14ac:dyDescent="0.4">
      <c r="A40" s="2">
        <v>44700.330836064815</v>
      </c>
      <c r="B40" s="1" t="s">
        <v>451</v>
      </c>
      <c r="C40" s="1" t="s">
        <v>452</v>
      </c>
      <c r="D40" s="1" t="s">
        <v>453</v>
      </c>
      <c r="E40" s="1" t="s">
        <v>74</v>
      </c>
      <c r="G40" s="1" t="s">
        <v>93</v>
      </c>
      <c r="H40" s="1" t="s">
        <v>150</v>
      </c>
      <c r="J40" s="1" t="s">
        <v>443</v>
      </c>
      <c r="K40" s="1" t="s">
        <v>150</v>
      </c>
      <c r="L40" s="1" t="s">
        <v>32</v>
      </c>
      <c r="M40" s="1" t="s">
        <v>454</v>
      </c>
      <c r="N40" s="1" t="s">
        <v>262</v>
      </c>
      <c r="O40" s="1" t="s">
        <v>34</v>
      </c>
      <c r="P40" s="1" t="s">
        <v>193</v>
      </c>
      <c r="Q40" s="1" t="s">
        <v>455</v>
      </c>
      <c r="R40" s="1" t="s">
        <v>456</v>
      </c>
      <c r="S40" s="1" t="s">
        <v>457</v>
      </c>
      <c r="T40" s="1" t="s">
        <v>458</v>
      </c>
      <c r="U40" s="1" t="s">
        <v>459</v>
      </c>
      <c r="V40" s="1" t="s">
        <v>49</v>
      </c>
      <c r="W40" s="1" t="s">
        <v>138</v>
      </c>
      <c r="X40" s="1" t="s">
        <v>460</v>
      </c>
      <c r="Y40" s="1" t="s">
        <v>461</v>
      </c>
    </row>
    <row r="41" spans="1:27" ht="12.7" x14ac:dyDescent="0.4">
      <c r="A41" s="2">
        <v>44700.429891631946</v>
      </c>
      <c r="B41" s="1" t="s">
        <v>462</v>
      </c>
      <c r="C41" s="1" t="s">
        <v>463</v>
      </c>
      <c r="D41" s="3" t="s">
        <v>464</v>
      </c>
      <c r="E41" s="1" t="s">
        <v>30</v>
      </c>
      <c r="G41" s="1" t="s">
        <v>93</v>
      </c>
      <c r="L41" s="1" t="s">
        <v>95</v>
      </c>
      <c r="N41" s="1" t="s">
        <v>58</v>
      </c>
      <c r="O41" s="1" t="s">
        <v>34</v>
      </c>
      <c r="P41" s="1" t="s">
        <v>306</v>
      </c>
      <c r="Q41" s="1" t="s">
        <v>98</v>
      </c>
      <c r="R41" s="1" t="s">
        <v>282</v>
      </c>
      <c r="T41" s="1" t="s">
        <v>242</v>
      </c>
      <c r="U41" s="1" t="s">
        <v>210</v>
      </c>
      <c r="V41" s="1" t="s">
        <v>465</v>
      </c>
      <c r="W41" s="1" t="s">
        <v>67</v>
      </c>
      <c r="X41" s="1" t="s">
        <v>212</v>
      </c>
      <c r="Z41" s="1" t="s">
        <v>466</v>
      </c>
    </row>
    <row r="42" spans="1:27" ht="12.7" x14ac:dyDescent="0.4">
      <c r="A42" s="2">
        <v>44700.441518182866</v>
      </c>
      <c r="B42" s="1" t="s">
        <v>467</v>
      </c>
      <c r="C42" s="1" t="s">
        <v>468</v>
      </c>
      <c r="D42" s="1" t="s">
        <v>469</v>
      </c>
      <c r="E42" s="1" t="s">
        <v>30</v>
      </c>
      <c r="G42" s="1" t="s">
        <v>93</v>
      </c>
      <c r="H42" s="1" t="s">
        <v>248</v>
      </c>
      <c r="I42" s="1" t="s">
        <v>248</v>
      </c>
      <c r="J42" s="1" t="s">
        <v>248</v>
      </c>
      <c r="K42" s="1" t="s">
        <v>248</v>
      </c>
      <c r="L42" s="1" t="s">
        <v>125</v>
      </c>
      <c r="M42" s="1" t="s">
        <v>248</v>
      </c>
      <c r="N42" s="1" t="s">
        <v>133</v>
      </c>
      <c r="O42" s="1" t="s">
        <v>470</v>
      </c>
      <c r="P42" s="1" t="s">
        <v>471</v>
      </c>
      <c r="Q42" s="1" t="s">
        <v>472</v>
      </c>
      <c r="R42" s="1" t="s">
        <v>317</v>
      </c>
      <c r="S42" s="1" t="s">
        <v>473</v>
      </c>
      <c r="T42" s="1" t="s">
        <v>458</v>
      </c>
      <c r="U42" s="1" t="s">
        <v>65</v>
      </c>
      <c r="V42" s="1" t="s">
        <v>49</v>
      </c>
      <c r="W42" s="1" t="s">
        <v>67</v>
      </c>
      <c r="X42" s="1" t="s">
        <v>42</v>
      </c>
      <c r="Y42" s="1" t="s">
        <v>474</v>
      </c>
      <c r="Z42" s="1" t="s">
        <v>475</v>
      </c>
      <c r="AA42" s="1" t="s">
        <v>476</v>
      </c>
    </row>
    <row r="43" spans="1:27" ht="12.7" x14ac:dyDescent="0.4">
      <c r="A43" s="2">
        <v>44700.530642337966</v>
      </c>
      <c r="B43" s="1" t="s">
        <v>477</v>
      </c>
      <c r="C43" s="1" t="s">
        <v>478</v>
      </c>
      <c r="D43" s="1" t="s">
        <v>479</v>
      </c>
      <c r="E43" s="1" t="s">
        <v>161</v>
      </c>
      <c r="G43" s="1" t="s">
        <v>31</v>
      </c>
      <c r="H43" s="1" t="s">
        <v>480</v>
      </c>
      <c r="I43" s="1" t="s">
        <v>481</v>
      </c>
      <c r="J43" s="1" t="s">
        <v>482</v>
      </c>
      <c r="K43" s="1" t="s">
        <v>483</v>
      </c>
      <c r="L43" s="1" t="s">
        <v>484</v>
      </c>
      <c r="M43" s="1" t="s">
        <v>485</v>
      </c>
      <c r="N43" s="1" t="s">
        <v>58</v>
      </c>
      <c r="O43" s="1" t="s">
        <v>59</v>
      </c>
      <c r="P43" s="1" t="s">
        <v>81</v>
      </c>
      <c r="Q43" s="1" t="s">
        <v>486</v>
      </c>
      <c r="R43" s="1" t="s">
        <v>62</v>
      </c>
      <c r="S43" s="1" t="s">
        <v>487</v>
      </c>
      <c r="T43" s="1" t="s">
        <v>488</v>
      </c>
      <c r="U43" s="1" t="s">
        <v>459</v>
      </c>
      <c r="V43" s="1" t="s">
        <v>489</v>
      </c>
      <c r="W43" s="1" t="s">
        <v>138</v>
      </c>
      <c r="Y43" s="1" t="s">
        <v>490</v>
      </c>
      <c r="Z43" s="1" t="s">
        <v>491</v>
      </c>
    </row>
    <row r="44" spans="1:27" ht="12.7" x14ac:dyDescent="0.4">
      <c r="A44" s="2">
        <v>44700.56659559028</v>
      </c>
      <c r="B44" s="1" t="s">
        <v>492</v>
      </c>
      <c r="C44" s="1" t="s">
        <v>493</v>
      </c>
      <c r="D44" s="3" t="s">
        <v>494</v>
      </c>
      <c r="E44" s="1" t="s">
        <v>161</v>
      </c>
      <c r="G44" s="1" t="s">
        <v>31</v>
      </c>
      <c r="H44" s="1" t="s">
        <v>495</v>
      </c>
      <c r="I44" s="1" t="s">
        <v>496</v>
      </c>
      <c r="J44" s="1" t="s">
        <v>497</v>
      </c>
      <c r="K44" s="1" t="s">
        <v>31</v>
      </c>
      <c r="L44" s="1" t="s">
        <v>498</v>
      </c>
      <c r="M44" s="1" t="s">
        <v>499</v>
      </c>
      <c r="N44" s="1" t="s">
        <v>500</v>
      </c>
      <c r="O44" s="1" t="s">
        <v>501</v>
      </c>
      <c r="P44" s="1" t="s">
        <v>502</v>
      </c>
      <c r="Q44" s="1" t="s">
        <v>503</v>
      </c>
      <c r="R44" s="1" t="s">
        <v>62</v>
      </c>
      <c r="S44" s="1" t="s">
        <v>504</v>
      </c>
      <c r="T44" s="1" t="s">
        <v>505</v>
      </c>
      <c r="U44" s="1" t="s">
        <v>319</v>
      </c>
      <c r="V44" s="1" t="s">
        <v>506</v>
      </c>
      <c r="W44" s="1" t="s">
        <v>507</v>
      </c>
      <c r="X44" s="1" t="s">
        <v>508</v>
      </c>
      <c r="Y44" s="1" t="s">
        <v>509</v>
      </c>
      <c r="Z44" s="1" t="s">
        <v>510</v>
      </c>
      <c r="AA44" s="1" t="s">
        <v>511</v>
      </c>
    </row>
    <row r="45" spans="1:27" ht="12.7" x14ac:dyDescent="0.4">
      <c r="A45" s="2">
        <v>44700.614227523147</v>
      </c>
      <c r="B45" s="1" t="s">
        <v>512</v>
      </c>
      <c r="C45" s="1" t="s">
        <v>513</v>
      </c>
      <c r="D45" s="3" t="s">
        <v>514</v>
      </c>
      <c r="E45" s="1" t="s">
        <v>161</v>
      </c>
      <c r="G45" s="1" t="s">
        <v>93</v>
      </c>
      <c r="H45" s="1" t="s">
        <v>107</v>
      </c>
      <c r="I45" s="1" t="s">
        <v>515</v>
      </c>
      <c r="J45" s="1" t="s">
        <v>516</v>
      </c>
      <c r="K45" s="1" t="s">
        <v>107</v>
      </c>
      <c r="L45" s="1" t="s">
        <v>517</v>
      </c>
      <c r="M45" s="1" t="s">
        <v>150</v>
      </c>
      <c r="N45" s="1" t="s">
        <v>58</v>
      </c>
      <c r="O45" s="1" t="s">
        <v>518</v>
      </c>
      <c r="P45" s="1" t="s">
        <v>193</v>
      </c>
      <c r="Q45" s="1" t="s">
        <v>519</v>
      </c>
      <c r="R45" s="1" t="s">
        <v>520</v>
      </c>
      <c r="S45" s="1" t="s">
        <v>208</v>
      </c>
      <c r="T45" s="1" t="s">
        <v>137</v>
      </c>
      <c r="U45" s="1" t="s">
        <v>521</v>
      </c>
      <c r="V45" s="1" t="s">
        <v>522</v>
      </c>
      <c r="W45" s="1" t="s">
        <v>523</v>
      </c>
      <c r="X45" s="1" t="s">
        <v>42</v>
      </c>
      <c r="Y45" s="1" t="s">
        <v>524</v>
      </c>
      <c r="Z45" s="1" t="s">
        <v>226</v>
      </c>
    </row>
    <row r="46" spans="1:27" ht="12.7" x14ac:dyDescent="0.4">
      <c r="A46" s="2">
        <v>44700.644846828705</v>
      </c>
      <c r="B46" s="1" t="s">
        <v>525</v>
      </c>
      <c r="C46" s="1" t="s">
        <v>526</v>
      </c>
      <c r="D46" s="1" t="s">
        <v>527</v>
      </c>
      <c r="E46" s="1" t="s">
        <v>30</v>
      </c>
      <c r="G46" s="1" t="s">
        <v>31</v>
      </c>
      <c r="H46" s="1" t="s">
        <v>31</v>
      </c>
      <c r="I46" s="1" t="s">
        <v>31</v>
      </c>
      <c r="J46" s="1" t="s">
        <v>528</v>
      </c>
      <c r="K46" s="1" t="s">
        <v>31</v>
      </c>
      <c r="L46" s="1" t="s">
        <v>95</v>
      </c>
      <c r="M46" s="1" t="s">
        <v>31</v>
      </c>
      <c r="N46" s="1" t="s">
        <v>133</v>
      </c>
      <c r="O46" s="1" t="s">
        <v>59</v>
      </c>
      <c r="P46" s="1" t="s">
        <v>241</v>
      </c>
      <c r="Q46" s="1" t="s">
        <v>156</v>
      </c>
      <c r="R46" s="1" t="s">
        <v>395</v>
      </c>
      <c r="S46" s="1" t="s">
        <v>99</v>
      </c>
      <c r="T46" s="1" t="s">
        <v>113</v>
      </c>
      <c r="U46" s="1" t="s">
        <v>396</v>
      </c>
      <c r="V46" s="1" t="s">
        <v>529</v>
      </c>
      <c r="W46" s="1" t="s">
        <v>211</v>
      </c>
      <c r="X46" s="1" t="s">
        <v>68</v>
      </c>
      <c r="Y46" s="1" t="s">
        <v>530</v>
      </c>
      <c r="Z46" s="1" t="s">
        <v>531</v>
      </c>
    </row>
    <row r="47" spans="1:27" ht="12.7" x14ac:dyDescent="0.4">
      <c r="A47" s="2">
        <v>44700.661725335653</v>
      </c>
      <c r="B47" s="1" t="s">
        <v>532</v>
      </c>
      <c r="C47" s="1" t="s">
        <v>533</v>
      </c>
      <c r="D47" s="1" t="s">
        <v>534</v>
      </c>
      <c r="E47" s="1" t="s">
        <v>30</v>
      </c>
      <c r="G47" s="1" t="s">
        <v>93</v>
      </c>
      <c r="L47" s="1" t="s">
        <v>57</v>
      </c>
      <c r="M47" s="1" t="s">
        <v>535</v>
      </c>
      <c r="P47" s="1" t="s">
        <v>163</v>
      </c>
      <c r="Q47" s="1" t="s">
        <v>536</v>
      </c>
      <c r="R47" s="1" t="s">
        <v>537</v>
      </c>
      <c r="S47" s="1" t="s">
        <v>538</v>
      </c>
      <c r="T47" s="1" t="s">
        <v>539</v>
      </c>
      <c r="U47" s="1" t="s">
        <v>540</v>
      </c>
      <c r="Y47" s="1" t="s">
        <v>541</v>
      </c>
    </row>
    <row r="48" spans="1:27" ht="12.7" x14ac:dyDescent="0.4">
      <c r="A48" s="2">
        <v>44700.679973437502</v>
      </c>
      <c r="B48" s="1" t="s">
        <v>542</v>
      </c>
      <c r="C48" s="1" t="s">
        <v>543</v>
      </c>
      <c r="D48" s="3" t="s">
        <v>544</v>
      </c>
      <c r="E48" s="1" t="s">
        <v>545</v>
      </c>
      <c r="G48" s="1" t="s">
        <v>31</v>
      </c>
      <c r="H48" s="1" t="s">
        <v>546</v>
      </c>
      <c r="I48" s="1" t="s">
        <v>547</v>
      </c>
      <c r="J48" s="1" t="s">
        <v>548</v>
      </c>
      <c r="K48" s="1" t="s">
        <v>173</v>
      </c>
      <c r="L48" s="1" t="s">
        <v>32</v>
      </c>
      <c r="N48" s="1" t="s">
        <v>262</v>
      </c>
      <c r="O48" s="1" t="s">
        <v>59</v>
      </c>
      <c r="P48" s="1" t="s">
        <v>241</v>
      </c>
      <c r="Q48" s="1" t="s">
        <v>549</v>
      </c>
      <c r="R48" s="1" t="s">
        <v>409</v>
      </c>
      <c r="S48" s="1" t="s">
        <v>195</v>
      </c>
      <c r="T48" s="1" t="s">
        <v>100</v>
      </c>
      <c r="U48" s="1" t="s">
        <v>39</v>
      </c>
      <c r="V48" s="1" t="s">
        <v>363</v>
      </c>
      <c r="W48" s="1" t="s">
        <v>138</v>
      </c>
      <c r="X48" s="1" t="s">
        <v>117</v>
      </c>
      <c r="Y48" s="1" t="s">
        <v>550</v>
      </c>
      <c r="Z48" s="1" t="s">
        <v>52</v>
      </c>
    </row>
    <row r="49" spans="1:27" ht="12.7" x14ac:dyDescent="0.4">
      <c r="A49" s="2">
        <v>44700.704776967592</v>
      </c>
      <c r="B49" s="1" t="s">
        <v>551</v>
      </c>
      <c r="C49" s="1" t="s">
        <v>552</v>
      </c>
      <c r="D49" s="1" t="s">
        <v>553</v>
      </c>
      <c r="E49" s="1" t="s">
        <v>554</v>
      </c>
      <c r="G49" s="1" t="s">
        <v>93</v>
      </c>
      <c r="H49" s="1" t="s">
        <v>173</v>
      </c>
      <c r="I49" s="1" t="s">
        <v>555</v>
      </c>
      <c r="J49" s="1" t="s">
        <v>173</v>
      </c>
      <c r="K49" s="1" t="s">
        <v>173</v>
      </c>
      <c r="L49" s="1" t="s">
        <v>556</v>
      </c>
      <c r="M49" s="1" t="s">
        <v>173</v>
      </c>
      <c r="N49" s="1" t="s">
        <v>327</v>
      </c>
      <c r="O49" s="1" t="s">
        <v>162</v>
      </c>
      <c r="P49" s="1" t="s">
        <v>193</v>
      </c>
      <c r="Q49" s="1" t="s">
        <v>519</v>
      </c>
      <c r="R49" s="1" t="s">
        <v>537</v>
      </c>
      <c r="S49" s="1" t="s">
        <v>112</v>
      </c>
      <c r="T49" s="1" t="s">
        <v>539</v>
      </c>
      <c r="U49" s="1" t="s">
        <v>459</v>
      </c>
      <c r="V49" s="1" t="s">
        <v>320</v>
      </c>
      <c r="W49" s="1" t="s">
        <v>67</v>
      </c>
      <c r="X49" s="1" t="s">
        <v>169</v>
      </c>
      <c r="Z49" s="1" t="s">
        <v>557</v>
      </c>
    </row>
    <row r="50" spans="1:27" ht="12.7" x14ac:dyDescent="0.4">
      <c r="A50" s="2">
        <v>44700.738230636576</v>
      </c>
      <c r="B50" s="1" t="s">
        <v>558</v>
      </c>
      <c r="C50" s="1" t="s">
        <v>559</v>
      </c>
      <c r="D50" s="3" t="s">
        <v>560</v>
      </c>
      <c r="E50" s="1" t="s">
        <v>74</v>
      </c>
      <c r="G50" s="1" t="s">
        <v>93</v>
      </c>
      <c r="P50" s="1" t="s">
        <v>163</v>
      </c>
      <c r="Q50" s="1" t="s">
        <v>561</v>
      </c>
      <c r="R50" s="1" t="s">
        <v>520</v>
      </c>
      <c r="S50" s="1" t="s">
        <v>487</v>
      </c>
      <c r="T50" s="1" t="s">
        <v>64</v>
      </c>
      <c r="U50" s="1" t="s">
        <v>396</v>
      </c>
      <c r="V50" s="1" t="s">
        <v>309</v>
      </c>
      <c r="W50" s="1" t="s">
        <v>169</v>
      </c>
      <c r="Z50" s="1" t="s">
        <v>562</v>
      </c>
      <c r="AA50" s="1" t="s">
        <v>563</v>
      </c>
    </row>
    <row r="51" spans="1:27" ht="12.7" x14ac:dyDescent="0.4">
      <c r="A51" s="2">
        <v>44700.769770150466</v>
      </c>
      <c r="B51" s="1" t="s">
        <v>564</v>
      </c>
      <c r="C51" s="1" t="s">
        <v>565</v>
      </c>
      <c r="D51" s="3" t="s">
        <v>566</v>
      </c>
      <c r="E51" s="1" t="s">
        <v>567</v>
      </c>
      <c r="G51" s="1" t="s">
        <v>31</v>
      </c>
      <c r="H51" s="1" t="s">
        <v>173</v>
      </c>
      <c r="I51" s="1" t="s">
        <v>568</v>
      </c>
      <c r="J51" s="1" t="s">
        <v>569</v>
      </c>
      <c r="K51" s="1" t="s">
        <v>173</v>
      </c>
      <c r="L51" s="1" t="s">
        <v>570</v>
      </c>
      <c r="M51" s="1" t="s">
        <v>571</v>
      </c>
      <c r="N51" s="1" t="s">
        <v>58</v>
      </c>
      <c r="O51" s="1" t="s">
        <v>108</v>
      </c>
      <c r="P51" s="1" t="s">
        <v>35</v>
      </c>
      <c r="Q51" s="1" t="s">
        <v>572</v>
      </c>
      <c r="R51" s="1" t="s">
        <v>62</v>
      </c>
      <c r="S51" s="1" t="s">
        <v>385</v>
      </c>
      <c r="T51" s="1" t="s">
        <v>64</v>
      </c>
      <c r="U51" s="1" t="s">
        <v>65</v>
      </c>
      <c r="V51" s="1" t="s">
        <v>573</v>
      </c>
      <c r="W51" s="1" t="s">
        <v>211</v>
      </c>
      <c r="X51" s="1" t="s">
        <v>68</v>
      </c>
      <c r="Y51" s="1" t="s">
        <v>574</v>
      </c>
      <c r="Z51" s="1" t="s">
        <v>575</v>
      </c>
      <c r="AA51" s="1" t="s">
        <v>576</v>
      </c>
    </row>
    <row r="52" spans="1:27" ht="12.7" x14ac:dyDescent="0.4">
      <c r="A52" s="2">
        <v>44700.851082615744</v>
      </c>
      <c r="B52" s="1" t="s">
        <v>577</v>
      </c>
      <c r="C52" s="1" t="s">
        <v>578</v>
      </c>
      <c r="D52" s="1" t="s">
        <v>579</v>
      </c>
      <c r="E52" s="1" t="s">
        <v>30</v>
      </c>
      <c r="G52" s="1" t="s">
        <v>93</v>
      </c>
      <c r="H52" s="1" t="s">
        <v>173</v>
      </c>
      <c r="I52" s="1" t="s">
        <v>580</v>
      </c>
      <c r="J52" s="1" t="s">
        <v>173</v>
      </c>
      <c r="K52" s="1" t="s">
        <v>173</v>
      </c>
      <c r="L52" s="1" t="s">
        <v>581</v>
      </c>
      <c r="M52" s="1" t="s">
        <v>582</v>
      </c>
      <c r="N52" s="1" t="s">
        <v>133</v>
      </c>
      <c r="O52" s="1" t="s">
        <v>300</v>
      </c>
      <c r="P52" s="1" t="s">
        <v>163</v>
      </c>
      <c r="Q52" s="1" t="s">
        <v>156</v>
      </c>
      <c r="R52" s="1" t="s">
        <v>583</v>
      </c>
      <c r="S52" s="1" t="s">
        <v>385</v>
      </c>
      <c r="T52" s="1" t="s">
        <v>584</v>
      </c>
      <c r="U52" s="1" t="s">
        <v>585</v>
      </c>
      <c r="V52" s="1" t="s">
        <v>522</v>
      </c>
      <c r="W52" s="1" t="s">
        <v>67</v>
      </c>
      <c r="X52" s="1" t="s">
        <v>68</v>
      </c>
      <c r="Y52" s="1" t="s">
        <v>586</v>
      </c>
      <c r="Z52" s="1" t="s">
        <v>179</v>
      </c>
    </row>
    <row r="53" spans="1:27" ht="12.7" x14ac:dyDescent="0.4">
      <c r="A53" s="2">
        <v>44700.925435497687</v>
      </c>
      <c r="B53" s="1" t="s">
        <v>587</v>
      </c>
      <c r="C53" s="1" t="s">
        <v>588</v>
      </c>
      <c r="D53" s="1" t="s">
        <v>589</v>
      </c>
      <c r="E53" s="1" t="s">
        <v>161</v>
      </c>
      <c r="G53" s="1" t="s">
        <v>31</v>
      </c>
      <c r="H53" s="1" t="s">
        <v>150</v>
      </c>
      <c r="I53" s="1" t="s">
        <v>150</v>
      </c>
      <c r="J53" s="1" t="s">
        <v>150</v>
      </c>
      <c r="K53" s="1" t="s">
        <v>150</v>
      </c>
      <c r="L53" s="1" t="s">
        <v>125</v>
      </c>
      <c r="M53" s="1" t="s">
        <v>150</v>
      </c>
      <c r="N53" s="1" t="s">
        <v>327</v>
      </c>
      <c r="O53" s="1" t="s">
        <v>590</v>
      </c>
      <c r="P53" s="1" t="s">
        <v>109</v>
      </c>
      <c r="Q53" s="1" t="s">
        <v>591</v>
      </c>
      <c r="R53" s="1" t="s">
        <v>282</v>
      </c>
      <c r="S53" s="1" t="s">
        <v>592</v>
      </c>
      <c r="T53" s="1" t="s">
        <v>64</v>
      </c>
      <c r="U53" s="1" t="s">
        <v>65</v>
      </c>
      <c r="V53" s="1" t="s">
        <v>85</v>
      </c>
      <c r="W53" s="1" t="s">
        <v>67</v>
      </c>
      <c r="X53" s="1" t="s">
        <v>68</v>
      </c>
      <c r="Y53" s="1" t="s">
        <v>593</v>
      </c>
      <c r="Z53" s="1" t="s">
        <v>88</v>
      </c>
      <c r="AA53" s="1" t="s">
        <v>594</v>
      </c>
    </row>
    <row r="54" spans="1:27" ht="12.7" x14ac:dyDescent="0.4">
      <c r="A54" s="2">
        <v>44700.927206840279</v>
      </c>
      <c r="B54" s="1" t="s">
        <v>595</v>
      </c>
      <c r="C54" s="1" t="s">
        <v>596</v>
      </c>
      <c r="D54" s="1" t="s">
        <v>597</v>
      </c>
      <c r="E54" s="1" t="s">
        <v>598</v>
      </c>
      <c r="G54" s="1" t="s">
        <v>31</v>
      </c>
      <c r="H54" s="1" t="s">
        <v>341</v>
      </c>
      <c r="I54" s="1" t="s">
        <v>599</v>
      </c>
      <c r="J54" s="1" t="s">
        <v>599</v>
      </c>
      <c r="K54" s="1" t="s">
        <v>150</v>
      </c>
      <c r="L54" s="1" t="s">
        <v>125</v>
      </c>
      <c r="M54" s="1" t="s">
        <v>150</v>
      </c>
      <c r="N54" s="1" t="s">
        <v>600</v>
      </c>
      <c r="O54" s="1" t="s">
        <v>601</v>
      </c>
      <c r="P54" s="1" t="s">
        <v>109</v>
      </c>
      <c r="Q54" s="1" t="s">
        <v>602</v>
      </c>
      <c r="R54" s="1" t="s">
        <v>603</v>
      </c>
      <c r="S54" s="1" t="s">
        <v>604</v>
      </c>
      <c r="T54" s="1" t="s">
        <v>605</v>
      </c>
      <c r="U54" s="1" t="s">
        <v>606</v>
      </c>
      <c r="V54" s="1" t="s">
        <v>85</v>
      </c>
      <c r="W54" s="1" t="s">
        <v>67</v>
      </c>
      <c r="X54" s="1" t="s">
        <v>607</v>
      </c>
      <c r="Y54" s="1" t="s">
        <v>608</v>
      </c>
      <c r="Z54" s="1" t="s">
        <v>609</v>
      </c>
      <c r="AA54" s="1" t="s">
        <v>610</v>
      </c>
    </row>
    <row r="55" spans="1:27" ht="12.7" x14ac:dyDescent="0.4">
      <c r="A55" s="2">
        <v>44701.020194849538</v>
      </c>
      <c r="B55" s="1" t="s">
        <v>611</v>
      </c>
      <c r="C55" s="1" t="s">
        <v>612</v>
      </c>
      <c r="D55" s="1" t="s">
        <v>613</v>
      </c>
      <c r="E55" s="1" t="s">
        <v>30</v>
      </c>
      <c r="G55" s="1" t="s">
        <v>93</v>
      </c>
      <c r="H55" s="1" t="s">
        <v>107</v>
      </c>
      <c r="K55" s="1" t="s">
        <v>107</v>
      </c>
      <c r="L55" s="1" t="s">
        <v>614</v>
      </c>
      <c r="M55" s="1" t="s">
        <v>107</v>
      </c>
      <c r="N55" s="1" t="s">
        <v>133</v>
      </c>
      <c r="O55" s="1" t="s">
        <v>108</v>
      </c>
      <c r="P55" s="1" t="s">
        <v>35</v>
      </c>
      <c r="Q55" s="1" t="s">
        <v>156</v>
      </c>
      <c r="R55" s="1" t="s">
        <v>185</v>
      </c>
      <c r="S55" s="1" t="s">
        <v>329</v>
      </c>
      <c r="T55" s="1" t="s">
        <v>113</v>
      </c>
      <c r="U55" s="1" t="s">
        <v>233</v>
      </c>
      <c r="V55" s="1" t="s">
        <v>615</v>
      </c>
      <c r="W55" s="1" t="s">
        <v>67</v>
      </c>
      <c r="X55" s="1" t="s">
        <v>616</v>
      </c>
      <c r="Y55" s="1" t="s">
        <v>617</v>
      </c>
      <c r="Z55" s="1" t="s">
        <v>618</v>
      </c>
    </row>
    <row r="56" spans="1:27" ht="12.7" x14ac:dyDescent="0.4">
      <c r="A56" s="2">
        <v>44701.378981759262</v>
      </c>
      <c r="B56" s="1" t="s">
        <v>619</v>
      </c>
      <c r="C56" s="1" t="s">
        <v>620</v>
      </c>
      <c r="D56" s="1" t="s">
        <v>621</v>
      </c>
      <c r="E56" s="1" t="s">
        <v>30</v>
      </c>
      <c r="G56" s="1" t="s">
        <v>31</v>
      </c>
      <c r="H56" s="1" t="s">
        <v>622</v>
      </c>
      <c r="I56" s="1" t="s">
        <v>31</v>
      </c>
      <c r="J56" s="1" t="s">
        <v>31</v>
      </c>
      <c r="K56" s="1" t="s">
        <v>623</v>
      </c>
      <c r="L56" s="1" t="s">
        <v>48</v>
      </c>
      <c r="N56" s="1" t="s">
        <v>58</v>
      </c>
      <c r="O56" s="1" t="s">
        <v>108</v>
      </c>
      <c r="P56" s="1" t="s">
        <v>624</v>
      </c>
      <c r="Q56" s="1" t="s">
        <v>625</v>
      </c>
      <c r="R56" s="1" t="s">
        <v>282</v>
      </c>
      <c r="S56" s="1" t="s">
        <v>83</v>
      </c>
      <c r="T56" s="1" t="s">
        <v>64</v>
      </c>
      <c r="U56" s="1" t="s">
        <v>319</v>
      </c>
      <c r="V56" s="1" t="s">
        <v>626</v>
      </c>
      <c r="W56" s="1" t="s">
        <v>128</v>
      </c>
      <c r="X56" s="1" t="s">
        <v>117</v>
      </c>
      <c r="Z56" s="1" t="s">
        <v>627</v>
      </c>
    </row>
    <row r="57" spans="1:27" ht="12.7" x14ac:dyDescent="0.4">
      <c r="A57" s="2">
        <v>44701.478195231481</v>
      </c>
      <c r="B57" s="1" t="s">
        <v>628</v>
      </c>
      <c r="C57" s="1" t="s">
        <v>629</v>
      </c>
      <c r="D57" s="3" t="s">
        <v>630</v>
      </c>
      <c r="E57" s="1" t="s">
        <v>161</v>
      </c>
      <c r="G57" s="1" t="s">
        <v>93</v>
      </c>
      <c r="N57" s="1" t="s">
        <v>58</v>
      </c>
      <c r="O57" s="1" t="s">
        <v>162</v>
      </c>
      <c r="P57" s="1" t="s">
        <v>631</v>
      </c>
      <c r="Q57" s="1" t="s">
        <v>632</v>
      </c>
      <c r="R57" s="1" t="s">
        <v>583</v>
      </c>
      <c r="S57" s="1" t="s">
        <v>633</v>
      </c>
      <c r="T57" s="1" t="s">
        <v>634</v>
      </c>
      <c r="W57" s="1" t="s">
        <v>67</v>
      </c>
      <c r="X57" s="1" t="s">
        <v>635</v>
      </c>
      <c r="Z57" s="1" t="s">
        <v>226</v>
      </c>
    </row>
    <row r="58" spans="1:27" ht="12.7" x14ac:dyDescent="0.4">
      <c r="A58" s="2">
        <v>44701.544330416669</v>
      </c>
      <c r="B58" s="1" t="s">
        <v>636</v>
      </c>
      <c r="C58" s="1" t="s">
        <v>637</v>
      </c>
      <c r="D58" s="3" t="s">
        <v>638</v>
      </c>
      <c r="E58" s="1" t="s">
        <v>30</v>
      </c>
      <c r="G58" s="1" t="s">
        <v>31</v>
      </c>
      <c r="H58" s="1" t="s">
        <v>107</v>
      </c>
      <c r="I58" s="1" t="s">
        <v>173</v>
      </c>
      <c r="J58" s="1" t="s">
        <v>173</v>
      </c>
      <c r="K58" s="1" t="s">
        <v>173</v>
      </c>
      <c r="L58" s="1" t="s">
        <v>95</v>
      </c>
      <c r="M58" s="1" t="s">
        <v>173</v>
      </c>
      <c r="N58" s="1" t="s">
        <v>58</v>
      </c>
      <c r="O58" s="1" t="s">
        <v>59</v>
      </c>
      <c r="P58" s="1" t="s">
        <v>60</v>
      </c>
      <c r="Q58" s="1" t="s">
        <v>639</v>
      </c>
      <c r="R58" s="1" t="s">
        <v>62</v>
      </c>
      <c r="S58" s="1" t="s">
        <v>640</v>
      </c>
      <c r="T58" s="1" t="s">
        <v>137</v>
      </c>
      <c r="U58" s="1" t="s">
        <v>39</v>
      </c>
      <c r="V58" s="1" t="s">
        <v>309</v>
      </c>
      <c r="W58" s="1" t="s">
        <v>138</v>
      </c>
      <c r="X58" s="1" t="s">
        <v>117</v>
      </c>
      <c r="Y58" s="1" t="s">
        <v>641</v>
      </c>
      <c r="Z58" s="1" t="s">
        <v>179</v>
      </c>
      <c r="AA58" s="1" t="s">
        <v>642</v>
      </c>
    </row>
    <row r="59" spans="1:27" ht="12.7" x14ac:dyDescent="0.4">
      <c r="A59" s="2">
        <v>44701.601668402778</v>
      </c>
      <c r="B59" s="1" t="s">
        <v>643</v>
      </c>
      <c r="C59" s="49" t="s">
        <v>644</v>
      </c>
      <c r="D59" s="3" t="s">
        <v>645</v>
      </c>
      <c r="E59" s="1" t="s">
        <v>161</v>
      </c>
      <c r="G59" s="1" t="s">
        <v>31</v>
      </c>
      <c r="H59" s="1" t="s">
        <v>107</v>
      </c>
      <c r="I59" s="1" t="s">
        <v>107</v>
      </c>
      <c r="J59" s="1" t="s">
        <v>107</v>
      </c>
      <c r="K59" s="1" t="s">
        <v>173</v>
      </c>
      <c r="L59" s="1" t="s">
        <v>125</v>
      </c>
      <c r="M59" s="1" t="s">
        <v>107</v>
      </c>
      <c r="N59" s="1" t="s">
        <v>327</v>
      </c>
      <c r="O59" s="1" t="s">
        <v>646</v>
      </c>
      <c r="P59" s="1" t="s">
        <v>109</v>
      </c>
      <c r="Q59" s="1" t="s">
        <v>647</v>
      </c>
      <c r="R59" s="1" t="s">
        <v>648</v>
      </c>
      <c r="S59" s="1" t="s">
        <v>649</v>
      </c>
      <c r="T59" s="1" t="s">
        <v>64</v>
      </c>
      <c r="U59" s="1" t="s">
        <v>650</v>
      </c>
      <c r="V59" s="1" t="s">
        <v>85</v>
      </c>
      <c r="W59" s="1" t="s">
        <v>67</v>
      </c>
      <c r="X59" s="1" t="s">
        <v>651</v>
      </c>
      <c r="Y59" s="1" t="s">
        <v>652</v>
      </c>
      <c r="Z59" s="1" t="s">
        <v>653</v>
      </c>
      <c r="AA59" s="1" t="s">
        <v>654</v>
      </c>
    </row>
    <row r="60" spans="1:27" ht="12.7" x14ac:dyDescent="0.4">
      <c r="A60" s="2">
        <v>44701.677774456017</v>
      </c>
      <c r="B60" s="1" t="s">
        <v>655</v>
      </c>
      <c r="C60" s="1" t="s">
        <v>656</v>
      </c>
      <c r="D60" s="1" t="s">
        <v>657</v>
      </c>
      <c r="E60" s="1" t="s">
        <v>400</v>
      </c>
      <c r="G60" s="1" t="s">
        <v>31</v>
      </c>
      <c r="H60" s="1" t="s">
        <v>658</v>
      </c>
      <c r="I60" s="1" t="s">
        <v>659</v>
      </c>
      <c r="J60" s="1" t="s">
        <v>150</v>
      </c>
      <c r="K60" s="1" t="s">
        <v>150</v>
      </c>
      <c r="L60" s="1" t="s">
        <v>660</v>
      </c>
      <c r="M60" s="1" t="s">
        <v>661</v>
      </c>
      <c r="N60" s="1" t="s">
        <v>58</v>
      </c>
      <c r="O60" s="1" t="s">
        <v>162</v>
      </c>
      <c r="P60" s="1" t="s">
        <v>662</v>
      </c>
      <c r="Q60" s="1" t="s">
        <v>663</v>
      </c>
      <c r="R60" s="1" t="s">
        <v>664</v>
      </c>
      <c r="S60" s="1" t="s">
        <v>223</v>
      </c>
      <c r="T60" s="1" t="s">
        <v>361</v>
      </c>
      <c r="U60" s="1" t="s">
        <v>210</v>
      </c>
      <c r="V60" s="1" t="s">
        <v>168</v>
      </c>
      <c r="W60" s="1" t="s">
        <v>138</v>
      </c>
      <c r="X60" s="1" t="s">
        <v>460</v>
      </c>
      <c r="Z60" s="1" t="s">
        <v>146</v>
      </c>
      <c r="AA60" s="1" t="s">
        <v>665</v>
      </c>
    </row>
    <row r="61" spans="1:27" ht="12.7" x14ac:dyDescent="0.4">
      <c r="A61" s="2">
        <v>44701.686285856485</v>
      </c>
      <c r="B61" s="1" t="s">
        <v>666</v>
      </c>
      <c r="C61" s="1" t="s">
        <v>667</v>
      </c>
      <c r="D61" s="1" t="s">
        <v>668</v>
      </c>
      <c r="E61" s="1" t="s">
        <v>74</v>
      </c>
      <c r="G61" s="1" t="s">
        <v>93</v>
      </c>
      <c r="H61" s="1" t="s">
        <v>669</v>
      </c>
      <c r="I61" s="1" t="s">
        <v>670</v>
      </c>
      <c r="J61" s="1" t="s">
        <v>671</v>
      </c>
      <c r="K61" s="1" t="s">
        <v>672</v>
      </c>
      <c r="L61" s="1" t="s">
        <v>95</v>
      </c>
      <c r="M61" s="1" t="s">
        <v>673</v>
      </c>
      <c r="N61" s="1" t="s">
        <v>133</v>
      </c>
      <c r="O61" s="1" t="s">
        <v>300</v>
      </c>
      <c r="P61" s="1" t="s">
        <v>97</v>
      </c>
      <c r="Q61" s="1" t="s">
        <v>549</v>
      </c>
      <c r="R61" s="1" t="s">
        <v>317</v>
      </c>
      <c r="S61" s="1" t="s">
        <v>674</v>
      </c>
      <c r="T61" s="1" t="s">
        <v>137</v>
      </c>
      <c r="U61" s="1" t="s">
        <v>319</v>
      </c>
      <c r="V61" s="1" t="s">
        <v>309</v>
      </c>
      <c r="W61" s="1" t="s">
        <v>138</v>
      </c>
      <c r="X61" s="1" t="s">
        <v>117</v>
      </c>
      <c r="Y61" s="1" t="s">
        <v>675</v>
      </c>
      <c r="Z61" s="1" t="s">
        <v>676</v>
      </c>
      <c r="AA61" s="1" t="s">
        <v>677</v>
      </c>
    </row>
    <row r="62" spans="1:27" ht="12.7" x14ac:dyDescent="0.4">
      <c r="A62" s="2">
        <v>44701.715008159721</v>
      </c>
      <c r="B62" s="1" t="s">
        <v>678</v>
      </c>
      <c r="C62" s="1" t="s">
        <v>679</v>
      </c>
      <c r="D62" s="3" t="s">
        <v>680</v>
      </c>
      <c r="E62" s="1" t="s">
        <v>400</v>
      </c>
      <c r="G62" s="1" t="s">
        <v>93</v>
      </c>
      <c r="H62" s="1" t="s">
        <v>107</v>
      </c>
      <c r="I62" s="1" t="s">
        <v>107</v>
      </c>
      <c r="L62" s="1" t="s">
        <v>368</v>
      </c>
      <c r="M62" s="1" t="s">
        <v>107</v>
      </c>
      <c r="N62" s="1" t="s">
        <v>153</v>
      </c>
      <c r="O62" s="1" t="s">
        <v>162</v>
      </c>
      <c r="P62" s="1" t="s">
        <v>109</v>
      </c>
      <c r="Q62" s="1" t="s">
        <v>98</v>
      </c>
      <c r="R62" s="1" t="s">
        <v>537</v>
      </c>
      <c r="S62" s="1" t="s">
        <v>681</v>
      </c>
      <c r="T62" s="1" t="s">
        <v>682</v>
      </c>
      <c r="W62" s="1" t="s">
        <v>169</v>
      </c>
      <c r="X62" s="1" t="s">
        <v>460</v>
      </c>
      <c r="Y62" s="1" t="s">
        <v>683</v>
      </c>
      <c r="Z62" s="1" t="s">
        <v>684</v>
      </c>
    </row>
    <row r="63" spans="1:27" ht="12.7" x14ac:dyDescent="0.4">
      <c r="A63" s="2">
        <v>44701.717588854168</v>
      </c>
      <c r="B63" s="1" t="s">
        <v>685</v>
      </c>
      <c r="C63" s="1" t="s">
        <v>686</v>
      </c>
      <c r="D63" s="1" t="s">
        <v>687</v>
      </c>
      <c r="E63" s="1" t="s">
        <v>30</v>
      </c>
      <c r="G63" s="1" t="s">
        <v>31</v>
      </c>
      <c r="H63" s="1" t="s">
        <v>31</v>
      </c>
      <c r="I63" s="1" t="s">
        <v>31</v>
      </c>
      <c r="J63" s="1" t="s">
        <v>31</v>
      </c>
      <c r="K63" s="1" t="s">
        <v>31</v>
      </c>
      <c r="L63" s="1" t="s">
        <v>95</v>
      </c>
      <c r="M63" s="1" t="s">
        <v>31</v>
      </c>
      <c r="N63" s="1" t="s">
        <v>58</v>
      </c>
      <c r="O63" s="1" t="s">
        <v>370</v>
      </c>
      <c r="P63" s="1" t="s">
        <v>60</v>
      </c>
      <c r="Q63" s="1" t="s">
        <v>639</v>
      </c>
      <c r="R63" s="1" t="s">
        <v>62</v>
      </c>
      <c r="S63" s="1" t="s">
        <v>538</v>
      </c>
      <c r="T63" s="1" t="s">
        <v>64</v>
      </c>
      <c r="U63" s="1" t="s">
        <v>175</v>
      </c>
      <c r="V63" s="1" t="s">
        <v>224</v>
      </c>
      <c r="W63" s="1" t="s">
        <v>138</v>
      </c>
      <c r="X63" s="1" t="s">
        <v>42</v>
      </c>
      <c r="Z63" s="1" t="s">
        <v>688</v>
      </c>
    </row>
    <row r="64" spans="1:27" ht="12.7" x14ac:dyDescent="0.4">
      <c r="A64" s="2">
        <v>44701.769813796302</v>
      </c>
      <c r="B64" s="1" t="s">
        <v>689</v>
      </c>
      <c r="C64" s="1" t="s">
        <v>690</v>
      </c>
      <c r="D64" s="3" t="s">
        <v>691</v>
      </c>
      <c r="E64" s="1" t="s">
        <v>74</v>
      </c>
      <c r="G64" s="1" t="s">
        <v>93</v>
      </c>
      <c r="H64" s="1" t="s">
        <v>420</v>
      </c>
      <c r="I64" s="1" t="s">
        <v>420</v>
      </c>
      <c r="J64" s="1" t="s">
        <v>420</v>
      </c>
      <c r="K64" s="1" t="s">
        <v>420</v>
      </c>
      <c r="L64" s="1" t="s">
        <v>692</v>
      </c>
      <c r="M64" s="1" t="s">
        <v>420</v>
      </c>
      <c r="N64" s="1" t="s">
        <v>58</v>
      </c>
      <c r="O64" s="1" t="s">
        <v>96</v>
      </c>
      <c r="P64" s="1" t="s">
        <v>393</v>
      </c>
      <c r="Q64" s="1" t="s">
        <v>98</v>
      </c>
      <c r="R64" s="1" t="s">
        <v>62</v>
      </c>
      <c r="S64" s="1" t="s">
        <v>63</v>
      </c>
      <c r="T64" s="1" t="s">
        <v>64</v>
      </c>
      <c r="U64" s="1" t="s">
        <v>101</v>
      </c>
      <c r="V64" s="1" t="s">
        <v>66</v>
      </c>
      <c r="W64" s="1" t="s">
        <v>67</v>
      </c>
      <c r="X64" s="1" t="s">
        <v>68</v>
      </c>
      <c r="Z64" s="1" t="s">
        <v>88</v>
      </c>
    </row>
    <row r="65" spans="1:27" ht="12.7" x14ac:dyDescent="0.4">
      <c r="A65" s="2">
        <v>44701.774633645837</v>
      </c>
      <c r="B65" s="1" t="s">
        <v>693</v>
      </c>
      <c r="C65" s="1" t="s">
        <v>694</v>
      </c>
      <c r="D65" s="3" t="s">
        <v>695</v>
      </c>
      <c r="E65" s="1" t="s">
        <v>74</v>
      </c>
      <c r="G65" s="1" t="s">
        <v>93</v>
      </c>
      <c r="H65" s="1" t="s">
        <v>248</v>
      </c>
      <c r="I65" s="1" t="s">
        <v>248</v>
      </c>
      <c r="J65" s="1" t="s">
        <v>248</v>
      </c>
      <c r="K65" s="1" t="s">
        <v>248</v>
      </c>
      <c r="L65" s="1" t="s">
        <v>556</v>
      </c>
      <c r="M65" s="1" t="s">
        <v>248</v>
      </c>
      <c r="N65" s="1" t="s">
        <v>58</v>
      </c>
      <c r="O65" s="1" t="s">
        <v>96</v>
      </c>
      <c r="P65" s="1" t="s">
        <v>696</v>
      </c>
      <c r="Q65" s="1" t="s">
        <v>98</v>
      </c>
      <c r="R65" s="1" t="s">
        <v>62</v>
      </c>
      <c r="S65" s="1" t="s">
        <v>83</v>
      </c>
      <c r="T65" s="1" t="s">
        <v>64</v>
      </c>
      <c r="U65" s="1" t="s">
        <v>65</v>
      </c>
      <c r="V65" s="1" t="s">
        <v>697</v>
      </c>
      <c r="W65" s="1" t="s">
        <v>67</v>
      </c>
      <c r="X65" s="1" t="s">
        <v>68</v>
      </c>
      <c r="Z65" s="1" t="s">
        <v>88</v>
      </c>
    </row>
    <row r="66" spans="1:27" ht="12.7" x14ac:dyDescent="0.4">
      <c r="A66" s="2">
        <v>44701.778227407412</v>
      </c>
      <c r="B66" s="1" t="s">
        <v>698</v>
      </c>
      <c r="C66" s="1" t="s">
        <v>699</v>
      </c>
      <c r="D66" s="3" t="s">
        <v>700</v>
      </c>
      <c r="E66" s="1" t="s">
        <v>30</v>
      </c>
      <c r="G66" s="1" t="s">
        <v>31</v>
      </c>
      <c r="H66" s="1" t="s">
        <v>248</v>
      </c>
      <c r="I66" s="1" t="s">
        <v>248</v>
      </c>
      <c r="J66" s="1" t="s">
        <v>248</v>
      </c>
      <c r="K66" s="1" t="s">
        <v>248</v>
      </c>
      <c r="L66" s="1" t="s">
        <v>556</v>
      </c>
      <c r="M66" s="1" t="s">
        <v>248</v>
      </c>
      <c r="N66" s="1" t="s">
        <v>58</v>
      </c>
      <c r="O66" s="1" t="s">
        <v>344</v>
      </c>
      <c r="P66" s="1" t="s">
        <v>155</v>
      </c>
      <c r="Q66" s="1" t="s">
        <v>98</v>
      </c>
      <c r="R66" s="1" t="s">
        <v>62</v>
      </c>
      <c r="S66" s="1" t="s">
        <v>83</v>
      </c>
      <c r="T66" s="1" t="s">
        <v>64</v>
      </c>
      <c r="U66" s="1" t="s">
        <v>65</v>
      </c>
      <c r="V66" s="1" t="s">
        <v>701</v>
      </c>
      <c r="W66" s="1" t="s">
        <v>138</v>
      </c>
      <c r="X66" s="1" t="s">
        <v>68</v>
      </c>
      <c r="Y66" s="1" t="s">
        <v>702</v>
      </c>
      <c r="Z66" s="1" t="s">
        <v>88</v>
      </c>
    </row>
    <row r="67" spans="1:27" ht="12.7" x14ac:dyDescent="0.4">
      <c r="A67" s="2">
        <v>44701.916678043985</v>
      </c>
      <c r="B67" s="1" t="s">
        <v>703</v>
      </c>
      <c r="C67" s="1" t="s">
        <v>704</v>
      </c>
      <c r="D67" s="3" t="s">
        <v>705</v>
      </c>
      <c r="E67" s="1" t="s">
        <v>74</v>
      </c>
      <c r="G67" s="1" t="s">
        <v>93</v>
      </c>
      <c r="H67" s="1" t="s">
        <v>706</v>
      </c>
      <c r="I67" s="1" t="s">
        <v>707</v>
      </c>
      <c r="J67" s="1" t="s">
        <v>107</v>
      </c>
      <c r="K67" s="1" t="s">
        <v>173</v>
      </c>
      <c r="L67" s="1" t="s">
        <v>95</v>
      </c>
      <c r="M67" s="1" t="s">
        <v>173</v>
      </c>
      <c r="N67" s="1" t="s">
        <v>133</v>
      </c>
      <c r="O67" s="1" t="s">
        <v>34</v>
      </c>
      <c r="P67" s="1" t="s">
        <v>306</v>
      </c>
      <c r="Q67" s="1" t="s">
        <v>156</v>
      </c>
      <c r="R67" s="1" t="s">
        <v>537</v>
      </c>
      <c r="S67" s="1" t="s">
        <v>127</v>
      </c>
      <c r="T67" s="1" t="s">
        <v>64</v>
      </c>
      <c r="U67" s="1" t="s">
        <v>459</v>
      </c>
      <c r="V67" s="1" t="s">
        <v>176</v>
      </c>
      <c r="W67" s="1" t="s">
        <v>128</v>
      </c>
      <c r="X67" s="1" t="s">
        <v>460</v>
      </c>
      <c r="Y67" s="1" t="s">
        <v>708</v>
      </c>
      <c r="Z67" s="1" t="s">
        <v>709</v>
      </c>
    </row>
    <row r="68" spans="1:27" ht="12.7" x14ac:dyDescent="0.4">
      <c r="A68" s="2">
        <v>44701.941712627318</v>
      </c>
      <c r="B68" s="1" t="s">
        <v>710</v>
      </c>
      <c r="C68" s="1" t="s">
        <v>711</v>
      </c>
      <c r="D68" s="1" t="s">
        <v>712</v>
      </c>
      <c r="E68" s="1" t="s">
        <v>74</v>
      </c>
      <c r="G68" s="1" t="s">
        <v>93</v>
      </c>
      <c r="H68" s="1" t="s">
        <v>107</v>
      </c>
      <c r="J68" s="1" t="s">
        <v>713</v>
      </c>
      <c r="K68" s="1" t="s">
        <v>173</v>
      </c>
      <c r="L68" s="1" t="s">
        <v>48</v>
      </c>
      <c r="M68" s="1" t="s">
        <v>173</v>
      </c>
      <c r="N68" s="1" t="s">
        <v>133</v>
      </c>
      <c r="O68" s="1" t="s">
        <v>108</v>
      </c>
      <c r="P68" s="1" t="s">
        <v>163</v>
      </c>
      <c r="Q68" s="1" t="s">
        <v>714</v>
      </c>
      <c r="R68" s="1" t="s">
        <v>537</v>
      </c>
      <c r="S68" s="1" t="s">
        <v>112</v>
      </c>
      <c r="T68" s="1" t="s">
        <v>113</v>
      </c>
      <c r="U68" s="1" t="s">
        <v>175</v>
      </c>
      <c r="V68" s="1" t="s">
        <v>465</v>
      </c>
      <c r="W68" s="1" t="s">
        <v>138</v>
      </c>
      <c r="X68" s="1" t="s">
        <v>42</v>
      </c>
    </row>
    <row r="69" spans="1:27" ht="12.7" x14ac:dyDescent="0.4">
      <c r="A69" s="2">
        <v>44702.333936446761</v>
      </c>
      <c r="B69" s="1" t="s">
        <v>715</v>
      </c>
      <c r="C69" s="1" t="s">
        <v>716</v>
      </c>
      <c r="D69" s="1" t="s">
        <v>717</v>
      </c>
      <c r="E69" s="1" t="s">
        <v>30</v>
      </c>
      <c r="G69" s="1" t="s">
        <v>31</v>
      </c>
      <c r="H69" s="1" t="s">
        <v>718</v>
      </c>
      <c r="I69" s="1" t="s">
        <v>719</v>
      </c>
      <c r="J69" s="1" t="s">
        <v>719</v>
      </c>
      <c r="K69" s="1" t="s">
        <v>719</v>
      </c>
      <c r="L69" s="1" t="s">
        <v>95</v>
      </c>
      <c r="M69" s="1" t="s">
        <v>719</v>
      </c>
      <c r="N69" s="1" t="s">
        <v>58</v>
      </c>
      <c r="O69" s="1" t="s">
        <v>59</v>
      </c>
      <c r="P69" s="1" t="s">
        <v>241</v>
      </c>
      <c r="Q69" s="1" t="s">
        <v>82</v>
      </c>
      <c r="R69" s="1" t="s">
        <v>395</v>
      </c>
      <c r="S69" s="1" t="s">
        <v>136</v>
      </c>
      <c r="T69" s="1" t="s">
        <v>100</v>
      </c>
      <c r="U69" s="1" t="s">
        <v>65</v>
      </c>
      <c r="V69" s="1" t="s">
        <v>158</v>
      </c>
      <c r="W69" s="1" t="s">
        <v>67</v>
      </c>
      <c r="X69" s="1" t="s">
        <v>68</v>
      </c>
      <c r="Y69" s="1" t="s">
        <v>720</v>
      </c>
      <c r="Z69" s="1" t="s">
        <v>70</v>
      </c>
      <c r="AA69" s="1" t="s">
        <v>721</v>
      </c>
    </row>
    <row r="70" spans="1:27" ht="12.7" x14ac:dyDescent="0.4">
      <c r="A70" s="2">
        <v>44702.441577708334</v>
      </c>
      <c r="B70" s="1" t="s">
        <v>722</v>
      </c>
      <c r="C70" s="1" t="s">
        <v>723</v>
      </c>
      <c r="D70" s="3" t="s">
        <v>724</v>
      </c>
      <c r="E70" s="1" t="s">
        <v>567</v>
      </c>
      <c r="G70" s="1" t="s">
        <v>93</v>
      </c>
      <c r="H70" s="1" t="s">
        <v>31</v>
      </c>
      <c r="I70" s="1" t="s">
        <v>31</v>
      </c>
      <c r="J70" s="1" t="s">
        <v>725</v>
      </c>
      <c r="K70" s="1" t="s">
        <v>31</v>
      </c>
      <c r="L70" s="1" t="s">
        <v>95</v>
      </c>
      <c r="M70" s="1" t="s">
        <v>93</v>
      </c>
      <c r="N70" s="1" t="s">
        <v>262</v>
      </c>
      <c r="O70" s="1" t="s">
        <v>59</v>
      </c>
      <c r="P70" s="1" t="s">
        <v>193</v>
      </c>
      <c r="Q70" s="1" t="s">
        <v>156</v>
      </c>
      <c r="R70" s="1" t="s">
        <v>726</v>
      </c>
      <c r="S70" s="1" t="s">
        <v>727</v>
      </c>
      <c r="T70" s="1" t="s">
        <v>64</v>
      </c>
      <c r="U70" s="1" t="s">
        <v>459</v>
      </c>
      <c r="V70" s="1" t="s">
        <v>728</v>
      </c>
      <c r="W70" s="1" t="s">
        <v>138</v>
      </c>
      <c r="X70" s="1" t="s">
        <v>117</v>
      </c>
      <c r="Y70" s="1" t="s">
        <v>729</v>
      </c>
      <c r="Z70" s="1" t="s">
        <v>332</v>
      </c>
      <c r="AA70" s="1" t="s">
        <v>730</v>
      </c>
    </row>
    <row r="71" spans="1:27" ht="12.7" x14ac:dyDescent="0.4">
      <c r="A71" s="2">
        <v>44702.641189606482</v>
      </c>
      <c r="B71" s="1" t="s">
        <v>731</v>
      </c>
      <c r="C71" s="1" t="s">
        <v>732</v>
      </c>
      <c r="D71" s="3" t="s">
        <v>733</v>
      </c>
      <c r="E71" s="1" t="s">
        <v>30</v>
      </c>
      <c r="G71" s="1" t="s">
        <v>93</v>
      </c>
      <c r="H71" s="1" t="s">
        <v>599</v>
      </c>
      <c r="I71" s="1" t="s">
        <v>150</v>
      </c>
      <c r="J71" s="1" t="s">
        <v>150</v>
      </c>
      <c r="K71" s="1" t="s">
        <v>150</v>
      </c>
      <c r="L71" s="1" t="s">
        <v>57</v>
      </c>
      <c r="M71" s="1" t="s">
        <v>150</v>
      </c>
      <c r="N71" s="1" t="s">
        <v>262</v>
      </c>
      <c r="O71" s="1" t="s">
        <v>96</v>
      </c>
      <c r="P71" s="1" t="s">
        <v>60</v>
      </c>
      <c r="Q71" s="1" t="s">
        <v>156</v>
      </c>
      <c r="R71" s="1" t="s">
        <v>62</v>
      </c>
      <c r="S71" s="1" t="s">
        <v>112</v>
      </c>
      <c r="T71" s="1" t="s">
        <v>100</v>
      </c>
      <c r="U71" s="1" t="s">
        <v>233</v>
      </c>
      <c r="V71" s="1" t="s">
        <v>176</v>
      </c>
      <c r="W71" s="1" t="s">
        <v>169</v>
      </c>
      <c r="X71" s="1" t="s">
        <v>635</v>
      </c>
      <c r="Z71" s="1" t="s">
        <v>734</v>
      </c>
      <c r="AA71" s="1" t="s">
        <v>735</v>
      </c>
    </row>
    <row r="72" spans="1:27" ht="12.7" x14ac:dyDescent="0.4">
      <c r="A72" s="2">
        <v>44702.641763993059</v>
      </c>
      <c r="B72" s="1" t="s">
        <v>736</v>
      </c>
      <c r="C72" s="1" t="s">
        <v>737</v>
      </c>
      <c r="E72" s="1" t="s">
        <v>74</v>
      </c>
      <c r="G72" s="1" t="s">
        <v>93</v>
      </c>
      <c r="H72" s="1" t="s">
        <v>31</v>
      </c>
      <c r="I72" s="1" t="s">
        <v>738</v>
      </c>
      <c r="J72" s="1" t="s">
        <v>31</v>
      </c>
      <c r="K72" s="1" t="s">
        <v>739</v>
      </c>
      <c r="L72" s="1" t="s">
        <v>368</v>
      </c>
      <c r="M72" s="1" t="s">
        <v>740</v>
      </c>
      <c r="N72" s="1" t="s">
        <v>133</v>
      </c>
      <c r="O72" s="1" t="s">
        <v>370</v>
      </c>
      <c r="P72" s="1" t="s">
        <v>35</v>
      </c>
      <c r="Q72" s="1" t="s">
        <v>536</v>
      </c>
      <c r="R72" s="1" t="s">
        <v>62</v>
      </c>
      <c r="S72" s="1" t="s">
        <v>112</v>
      </c>
      <c r="T72" s="1" t="s">
        <v>137</v>
      </c>
      <c r="U72" s="1" t="s">
        <v>459</v>
      </c>
      <c r="V72" s="1" t="s">
        <v>741</v>
      </c>
      <c r="W72" s="1" t="s">
        <v>128</v>
      </c>
      <c r="X72" s="1" t="s">
        <v>42</v>
      </c>
      <c r="Y72" s="1" t="s">
        <v>742</v>
      </c>
      <c r="Z72" s="1" t="s">
        <v>743</v>
      </c>
      <c r="AA72" s="1" t="s">
        <v>744</v>
      </c>
    </row>
    <row r="73" spans="1:27" ht="12.7" x14ac:dyDescent="0.4">
      <c r="A73" s="2">
        <v>44702.680254502317</v>
      </c>
      <c r="B73" s="1" t="s">
        <v>745</v>
      </c>
      <c r="C73" s="1" t="s">
        <v>746</v>
      </c>
      <c r="D73" s="3" t="s">
        <v>747</v>
      </c>
      <c r="E73" s="1" t="s">
        <v>30</v>
      </c>
      <c r="G73" s="1" t="s">
        <v>31</v>
      </c>
      <c r="H73" s="1" t="s">
        <v>107</v>
      </c>
      <c r="I73" s="1" t="s">
        <v>107</v>
      </c>
      <c r="J73" s="1" t="s">
        <v>748</v>
      </c>
      <c r="K73" s="1" t="s">
        <v>749</v>
      </c>
      <c r="L73" s="1" t="s">
        <v>750</v>
      </c>
      <c r="M73" s="1" t="s">
        <v>107</v>
      </c>
      <c r="N73" s="1" t="s">
        <v>751</v>
      </c>
      <c r="O73" s="1" t="s">
        <v>96</v>
      </c>
      <c r="P73" s="1" t="s">
        <v>752</v>
      </c>
      <c r="Q73" s="1" t="s">
        <v>753</v>
      </c>
      <c r="R73" s="1" t="s">
        <v>409</v>
      </c>
      <c r="S73" s="1" t="s">
        <v>99</v>
      </c>
      <c r="T73" s="1" t="s">
        <v>100</v>
      </c>
      <c r="U73" s="1" t="s">
        <v>754</v>
      </c>
      <c r="V73" s="1" t="s">
        <v>186</v>
      </c>
      <c r="W73" s="1" t="s">
        <v>138</v>
      </c>
      <c r="X73" s="1" t="s">
        <v>755</v>
      </c>
      <c r="Y73" s="1" t="s">
        <v>756</v>
      </c>
      <c r="Z73" s="1" t="s">
        <v>466</v>
      </c>
      <c r="AA73" s="1" t="s">
        <v>757</v>
      </c>
    </row>
    <row r="74" spans="1:27" ht="12.7" x14ac:dyDescent="0.4">
      <c r="A74" s="2">
        <v>44702.682336990736</v>
      </c>
      <c r="B74" s="1" t="s">
        <v>758</v>
      </c>
      <c r="C74" s="49" t="s">
        <v>759</v>
      </c>
      <c r="D74" s="3" t="s">
        <v>760</v>
      </c>
      <c r="E74" s="1" t="s">
        <v>30</v>
      </c>
      <c r="G74" s="1" t="s">
        <v>93</v>
      </c>
      <c r="H74" s="1" t="s">
        <v>150</v>
      </c>
      <c r="I74" s="1" t="s">
        <v>761</v>
      </c>
      <c r="J74" s="1" t="s">
        <v>150</v>
      </c>
      <c r="L74" s="1" t="s">
        <v>32</v>
      </c>
      <c r="M74" s="1" t="s">
        <v>150</v>
      </c>
      <c r="N74" s="1" t="s">
        <v>58</v>
      </c>
      <c r="O74" s="1" t="s">
        <v>162</v>
      </c>
      <c r="P74" s="1" t="s">
        <v>35</v>
      </c>
      <c r="Q74" s="1" t="s">
        <v>762</v>
      </c>
      <c r="R74" s="1" t="s">
        <v>763</v>
      </c>
      <c r="S74" s="1" t="s">
        <v>764</v>
      </c>
      <c r="T74" s="1" t="s">
        <v>765</v>
      </c>
      <c r="U74" s="1" t="s">
        <v>266</v>
      </c>
      <c r="V74" s="1" t="s">
        <v>766</v>
      </c>
      <c r="W74" s="1" t="s">
        <v>767</v>
      </c>
      <c r="X74" s="1" t="s">
        <v>768</v>
      </c>
      <c r="Y74" s="1" t="s">
        <v>769</v>
      </c>
      <c r="Z74" s="1" t="s">
        <v>770</v>
      </c>
      <c r="AA74" s="1" t="s">
        <v>771</v>
      </c>
    </row>
    <row r="75" spans="1:27" ht="12.7" x14ac:dyDescent="0.4">
      <c r="A75" s="2">
        <v>44702.683225428242</v>
      </c>
      <c r="B75" s="1" t="s">
        <v>772</v>
      </c>
      <c r="C75" s="1" t="s">
        <v>773</v>
      </c>
      <c r="D75" s="1" t="s">
        <v>774</v>
      </c>
      <c r="E75" s="1" t="s">
        <v>30</v>
      </c>
      <c r="G75" s="1" t="s">
        <v>31</v>
      </c>
      <c r="H75" s="1" t="s">
        <v>775</v>
      </c>
      <c r="I75" s="1" t="s">
        <v>776</v>
      </c>
      <c r="J75" s="1" t="s">
        <v>776</v>
      </c>
      <c r="K75" s="1" t="s">
        <v>776</v>
      </c>
      <c r="L75" s="1" t="s">
        <v>95</v>
      </c>
      <c r="M75" s="1" t="s">
        <v>776</v>
      </c>
      <c r="N75" s="1" t="s">
        <v>58</v>
      </c>
      <c r="O75" s="1" t="s">
        <v>108</v>
      </c>
      <c r="P75" s="1" t="s">
        <v>193</v>
      </c>
      <c r="Q75" s="1" t="s">
        <v>61</v>
      </c>
      <c r="R75" s="1" t="s">
        <v>537</v>
      </c>
      <c r="S75" s="1" t="s">
        <v>777</v>
      </c>
      <c r="T75" s="1" t="s">
        <v>64</v>
      </c>
      <c r="U75" s="1" t="s">
        <v>266</v>
      </c>
      <c r="V75" s="1" t="s">
        <v>115</v>
      </c>
      <c r="W75" s="1" t="s">
        <v>67</v>
      </c>
      <c r="X75" s="1" t="s">
        <v>778</v>
      </c>
      <c r="Y75" s="1" t="s">
        <v>779</v>
      </c>
      <c r="Z75" s="1" t="s">
        <v>88</v>
      </c>
      <c r="AA75" s="1" t="s">
        <v>780</v>
      </c>
    </row>
    <row r="76" spans="1:27" ht="12.7" x14ac:dyDescent="0.4">
      <c r="A76" s="2">
        <v>44702.69333490741</v>
      </c>
      <c r="B76" s="1" t="s">
        <v>781</v>
      </c>
      <c r="C76" s="1" t="s">
        <v>782</v>
      </c>
      <c r="D76" s="3" t="s">
        <v>783</v>
      </c>
      <c r="E76" s="1" t="s">
        <v>30</v>
      </c>
      <c r="G76" s="1" t="s">
        <v>31</v>
      </c>
      <c r="H76" s="1" t="s">
        <v>107</v>
      </c>
      <c r="I76" s="1" t="s">
        <v>107</v>
      </c>
      <c r="J76" s="1" t="s">
        <v>107</v>
      </c>
      <c r="K76" s="1" t="s">
        <v>107</v>
      </c>
      <c r="L76" s="1" t="s">
        <v>784</v>
      </c>
      <c r="M76" s="1" t="s">
        <v>107</v>
      </c>
      <c r="N76" s="1" t="s">
        <v>58</v>
      </c>
      <c r="O76" s="1" t="s">
        <v>80</v>
      </c>
      <c r="P76" s="1" t="s">
        <v>109</v>
      </c>
      <c r="Q76" s="1" t="s">
        <v>785</v>
      </c>
      <c r="R76" s="1" t="s">
        <v>62</v>
      </c>
      <c r="S76" s="1" t="s">
        <v>786</v>
      </c>
      <c r="T76" s="1" t="s">
        <v>787</v>
      </c>
      <c r="U76" s="1" t="s">
        <v>65</v>
      </c>
      <c r="V76" s="1" t="s">
        <v>320</v>
      </c>
      <c r="W76" s="1" t="s">
        <v>211</v>
      </c>
      <c r="X76" s="1" t="s">
        <v>68</v>
      </c>
      <c r="Y76" s="1" t="s">
        <v>788</v>
      </c>
      <c r="Z76" s="1" t="s">
        <v>789</v>
      </c>
      <c r="AA76" s="1" t="s">
        <v>790</v>
      </c>
    </row>
    <row r="77" spans="1:27" ht="12.7" x14ac:dyDescent="0.4">
      <c r="A77" s="2">
        <v>44702.714203506941</v>
      </c>
      <c r="B77" s="1" t="s">
        <v>791</v>
      </c>
      <c r="C77" s="1" t="s">
        <v>792</v>
      </c>
      <c r="D77" s="3" t="s">
        <v>793</v>
      </c>
      <c r="E77" s="1" t="s">
        <v>400</v>
      </c>
      <c r="G77" s="1" t="s">
        <v>31</v>
      </c>
      <c r="H77" s="1" t="s">
        <v>794</v>
      </c>
      <c r="I77" s="1" t="s">
        <v>795</v>
      </c>
      <c r="J77" s="1" t="s">
        <v>796</v>
      </c>
      <c r="K77" s="1" t="s">
        <v>797</v>
      </c>
      <c r="L77" s="1" t="s">
        <v>784</v>
      </c>
      <c r="M77" s="1" t="s">
        <v>107</v>
      </c>
      <c r="N77" s="1" t="s">
        <v>58</v>
      </c>
      <c r="O77" s="1" t="s">
        <v>305</v>
      </c>
      <c r="P77" s="1" t="s">
        <v>155</v>
      </c>
      <c r="Q77" s="1" t="s">
        <v>156</v>
      </c>
      <c r="R77" s="1" t="s">
        <v>62</v>
      </c>
      <c r="S77" s="1" t="s">
        <v>798</v>
      </c>
      <c r="T77" s="1" t="s">
        <v>799</v>
      </c>
      <c r="U77" s="1" t="s">
        <v>65</v>
      </c>
      <c r="V77" s="1" t="s">
        <v>800</v>
      </c>
      <c r="W77" s="1" t="s">
        <v>211</v>
      </c>
      <c r="X77" s="1" t="s">
        <v>68</v>
      </c>
      <c r="Y77" s="1" t="s">
        <v>801</v>
      </c>
      <c r="Z77" s="1" t="s">
        <v>88</v>
      </c>
    </row>
    <row r="78" spans="1:27" ht="12.7" x14ac:dyDescent="0.4">
      <c r="A78" s="2">
        <v>44703.659995312497</v>
      </c>
      <c r="B78" s="1" t="s">
        <v>802</v>
      </c>
      <c r="C78" s="49" t="s">
        <v>803</v>
      </c>
      <c r="D78" s="1" t="s">
        <v>804</v>
      </c>
      <c r="E78" s="1" t="s">
        <v>161</v>
      </c>
      <c r="F78" s="1" t="s">
        <v>805</v>
      </c>
      <c r="G78" s="1" t="s">
        <v>93</v>
      </c>
      <c r="H78" s="1" t="s">
        <v>248</v>
      </c>
      <c r="I78" s="1" t="s">
        <v>806</v>
      </c>
      <c r="J78" s="1" t="s">
        <v>807</v>
      </c>
      <c r="K78" s="1" t="s">
        <v>808</v>
      </c>
      <c r="L78" s="1" t="s">
        <v>95</v>
      </c>
      <c r="M78" s="1" t="s">
        <v>807</v>
      </c>
      <c r="N78" s="1" t="s">
        <v>58</v>
      </c>
      <c r="O78" s="1" t="s">
        <v>162</v>
      </c>
      <c r="P78" s="1" t="s">
        <v>193</v>
      </c>
      <c r="Q78" s="1" t="s">
        <v>61</v>
      </c>
      <c r="R78" s="1" t="s">
        <v>809</v>
      </c>
      <c r="S78" s="1" t="s">
        <v>112</v>
      </c>
      <c r="T78" s="1" t="s">
        <v>137</v>
      </c>
      <c r="U78" s="1" t="s">
        <v>396</v>
      </c>
      <c r="V78" s="1" t="s">
        <v>115</v>
      </c>
      <c r="W78" s="1" t="s">
        <v>67</v>
      </c>
      <c r="X78" s="1" t="s">
        <v>212</v>
      </c>
      <c r="Y78" s="1" t="s">
        <v>810</v>
      </c>
      <c r="Z78" s="1" t="s">
        <v>811</v>
      </c>
      <c r="AA78" s="1" t="s">
        <v>812</v>
      </c>
    </row>
    <row r="79" spans="1:27" ht="12.7" x14ac:dyDescent="0.4">
      <c r="A79" s="2">
        <v>44703.662710300923</v>
      </c>
      <c r="B79" s="1" t="s">
        <v>813</v>
      </c>
      <c r="E79" s="1" t="s">
        <v>30</v>
      </c>
      <c r="F79" s="1">
        <v>1</v>
      </c>
      <c r="G79" s="1" t="s">
        <v>31</v>
      </c>
      <c r="H79" s="1" t="s">
        <v>31</v>
      </c>
      <c r="I79" s="1" t="s">
        <v>814</v>
      </c>
      <c r="J79" s="1" t="s">
        <v>31</v>
      </c>
      <c r="K79" s="1" t="s">
        <v>814</v>
      </c>
      <c r="L79" s="1" t="s">
        <v>95</v>
      </c>
      <c r="N79" s="1" t="s">
        <v>133</v>
      </c>
      <c r="O79" s="1" t="s">
        <v>108</v>
      </c>
      <c r="P79" s="1" t="s">
        <v>97</v>
      </c>
      <c r="Q79" s="1" t="s">
        <v>156</v>
      </c>
      <c r="R79" s="1" t="s">
        <v>395</v>
      </c>
      <c r="S79" s="1" t="s">
        <v>99</v>
      </c>
      <c r="T79" s="1" t="s">
        <v>539</v>
      </c>
      <c r="U79" s="1" t="s">
        <v>84</v>
      </c>
      <c r="V79" s="1" t="s">
        <v>363</v>
      </c>
      <c r="W79" s="1" t="s">
        <v>86</v>
      </c>
      <c r="X79" s="1" t="s">
        <v>635</v>
      </c>
      <c r="Z79" s="1" t="s">
        <v>187</v>
      </c>
    </row>
    <row r="80" spans="1:27" ht="12.7" x14ac:dyDescent="0.4">
      <c r="A80" s="2">
        <v>44703.821891168976</v>
      </c>
      <c r="B80" s="1" t="s">
        <v>815</v>
      </c>
      <c r="C80" s="1" t="s">
        <v>816</v>
      </c>
      <c r="D80" s="1" t="s">
        <v>817</v>
      </c>
      <c r="E80" s="1" t="s">
        <v>30</v>
      </c>
      <c r="F80" s="1">
        <v>1</v>
      </c>
      <c r="G80" s="1" t="s">
        <v>93</v>
      </c>
      <c r="K80" s="1" t="s">
        <v>818</v>
      </c>
      <c r="L80" s="1" t="s">
        <v>95</v>
      </c>
      <c r="N80" s="1" t="s">
        <v>133</v>
      </c>
      <c r="O80" s="1" t="s">
        <v>108</v>
      </c>
      <c r="P80" s="1" t="s">
        <v>97</v>
      </c>
      <c r="Q80" s="1" t="s">
        <v>819</v>
      </c>
      <c r="R80" s="1" t="s">
        <v>145</v>
      </c>
      <c r="S80" s="1" t="s">
        <v>820</v>
      </c>
      <c r="V80" s="1" t="s">
        <v>522</v>
      </c>
      <c r="W80" s="1" t="s">
        <v>169</v>
      </c>
      <c r="Z80" s="1" t="s">
        <v>676</v>
      </c>
      <c r="AA80" s="1" t="s">
        <v>821</v>
      </c>
    </row>
    <row r="81" spans="1:27" ht="12.7" x14ac:dyDescent="0.4">
      <c r="A81" s="2">
        <v>44703.90020491898</v>
      </c>
      <c r="B81" s="1" t="s">
        <v>822</v>
      </c>
      <c r="C81" s="1" t="s">
        <v>823</v>
      </c>
      <c r="D81" s="3" t="s">
        <v>824</v>
      </c>
      <c r="E81" s="1" t="s">
        <v>825</v>
      </c>
      <c r="F81" s="1">
        <v>2</v>
      </c>
      <c r="G81" s="1" t="s">
        <v>93</v>
      </c>
      <c r="H81" s="1" t="s">
        <v>173</v>
      </c>
      <c r="I81" s="1" t="s">
        <v>826</v>
      </c>
      <c r="J81" s="1" t="s">
        <v>173</v>
      </c>
      <c r="K81" s="1" t="s">
        <v>173</v>
      </c>
      <c r="L81" s="1" t="s">
        <v>95</v>
      </c>
      <c r="M81" s="1" t="s">
        <v>173</v>
      </c>
      <c r="N81" s="1" t="s">
        <v>133</v>
      </c>
      <c r="O81" s="1" t="s">
        <v>34</v>
      </c>
      <c r="P81" s="1" t="s">
        <v>35</v>
      </c>
      <c r="Q81" s="1" t="s">
        <v>827</v>
      </c>
      <c r="R81" s="1" t="s">
        <v>282</v>
      </c>
      <c r="S81" s="1" t="s">
        <v>828</v>
      </c>
      <c r="T81" s="1" t="s">
        <v>829</v>
      </c>
      <c r="U81" s="1" t="s">
        <v>266</v>
      </c>
      <c r="V81" s="1" t="s">
        <v>158</v>
      </c>
      <c r="W81" s="1" t="s">
        <v>138</v>
      </c>
      <c r="X81" s="1" t="s">
        <v>117</v>
      </c>
      <c r="Y81" s="1" t="s">
        <v>830</v>
      </c>
      <c r="Z81" s="1" t="s">
        <v>831</v>
      </c>
      <c r="AA81" s="1" t="s">
        <v>832</v>
      </c>
    </row>
    <row r="82" spans="1:27" ht="12.7" x14ac:dyDescent="0.4">
      <c r="A82" s="2">
        <v>44704.346573425923</v>
      </c>
      <c r="B82" s="1" t="s">
        <v>833</v>
      </c>
      <c r="C82" s="1" t="s">
        <v>834</v>
      </c>
      <c r="D82" s="3" t="s">
        <v>835</v>
      </c>
      <c r="E82" s="1" t="s">
        <v>30</v>
      </c>
      <c r="F82" s="1">
        <v>2</v>
      </c>
      <c r="G82" s="1" t="s">
        <v>93</v>
      </c>
      <c r="H82" s="1" t="s">
        <v>420</v>
      </c>
      <c r="K82" s="1" t="s">
        <v>420</v>
      </c>
      <c r="L82" s="1" t="s">
        <v>95</v>
      </c>
      <c r="N82" s="1" t="s">
        <v>133</v>
      </c>
      <c r="O82" s="1" t="s">
        <v>108</v>
      </c>
      <c r="Q82" s="1" t="s">
        <v>836</v>
      </c>
      <c r="R82" s="1" t="s">
        <v>145</v>
      </c>
      <c r="S82" s="1" t="s">
        <v>837</v>
      </c>
      <c r="T82" s="1" t="s">
        <v>64</v>
      </c>
      <c r="U82" s="1" t="s">
        <v>838</v>
      </c>
      <c r="W82" s="1" t="s">
        <v>116</v>
      </c>
      <c r="Y82" s="1" t="s">
        <v>839</v>
      </c>
      <c r="Z82" s="1" t="s">
        <v>146</v>
      </c>
    </row>
    <row r="83" spans="1:27" ht="12.7" x14ac:dyDescent="0.4">
      <c r="A83" s="2">
        <v>44704.399044560181</v>
      </c>
      <c r="B83" s="1" t="s">
        <v>840</v>
      </c>
      <c r="C83" s="1" t="s">
        <v>841</v>
      </c>
      <c r="D83" s="3" t="s">
        <v>842</v>
      </c>
      <c r="E83" s="1" t="s">
        <v>161</v>
      </c>
      <c r="F83" s="1">
        <v>2</v>
      </c>
      <c r="G83" s="1" t="s">
        <v>93</v>
      </c>
      <c r="H83" s="1" t="s">
        <v>326</v>
      </c>
      <c r="I83" s="1" t="s">
        <v>326</v>
      </c>
      <c r="J83" s="1" t="s">
        <v>326</v>
      </c>
      <c r="K83" s="1" t="s">
        <v>326</v>
      </c>
      <c r="L83" s="1" t="s">
        <v>48</v>
      </c>
      <c r="M83" s="1" t="s">
        <v>326</v>
      </c>
      <c r="N83" s="1" t="s">
        <v>58</v>
      </c>
      <c r="O83" s="1" t="s">
        <v>108</v>
      </c>
      <c r="P83" s="1" t="s">
        <v>109</v>
      </c>
      <c r="Q83" s="1" t="s">
        <v>253</v>
      </c>
      <c r="R83" s="1" t="s">
        <v>520</v>
      </c>
      <c r="S83" s="1" t="s">
        <v>63</v>
      </c>
      <c r="T83" s="1" t="s">
        <v>843</v>
      </c>
      <c r="Z83" s="1" t="s">
        <v>844</v>
      </c>
      <c r="AA83" s="1" t="s">
        <v>845</v>
      </c>
    </row>
    <row r="84" spans="1:27" ht="12.7" x14ac:dyDescent="0.4">
      <c r="A84" s="2">
        <v>44704.520027499995</v>
      </c>
      <c r="B84" s="1" t="s">
        <v>846</v>
      </c>
      <c r="C84" s="1" t="s">
        <v>847</v>
      </c>
      <c r="D84" s="3" t="s">
        <v>848</v>
      </c>
      <c r="E84" s="1" t="s">
        <v>30</v>
      </c>
      <c r="F84" s="1">
        <v>2</v>
      </c>
      <c r="G84" s="1" t="s">
        <v>93</v>
      </c>
      <c r="H84" s="1" t="s">
        <v>31</v>
      </c>
      <c r="I84" s="1" t="s">
        <v>31</v>
      </c>
      <c r="J84" s="1" t="s">
        <v>93</v>
      </c>
      <c r="K84" s="1" t="s">
        <v>93</v>
      </c>
      <c r="L84" s="1" t="s">
        <v>95</v>
      </c>
      <c r="M84" s="1" t="s">
        <v>31</v>
      </c>
      <c r="N84" s="1" t="s">
        <v>133</v>
      </c>
      <c r="O84" s="1" t="s">
        <v>108</v>
      </c>
      <c r="P84" s="1" t="s">
        <v>241</v>
      </c>
      <c r="Q84" s="1" t="s">
        <v>849</v>
      </c>
      <c r="R84" s="1" t="s">
        <v>308</v>
      </c>
      <c r="S84" s="1" t="s">
        <v>727</v>
      </c>
      <c r="T84" s="1" t="s">
        <v>458</v>
      </c>
      <c r="U84" s="1" t="s">
        <v>39</v>
      </c>
      <c r="V84" s="1" t="s">
        <v>49</v>
      </c>
      <c r="W84" s="1" t="s">
        <v>138</v>
      </c>
      <c r="X84" s="1" t="s">
        <v>117</v>
      </c>
      <c r="Y84" s="1" t="s">
        <v>850</v>
      </c>
    </row>
    <row r="85" spans="1:27" ht="12.7" x14ac:dyDescent="0.4">
      <c r="A85" s="2">
        <v>44704.537575520837</v>
      </c>
      <c r="B85" s="1" t="s">
        <v>851</v>
      </c>
      <c r="C85" s="1" t="s">
        <v>852</v>
      </c>
      <c r="D85" s="3" t="s">
        <v>853</v>
      </c>
      <c r="E85" s="1" t="s">
        <v>30</v>
      </c>
      <c r="F85" s="1" t="s">
        <v>854</v>
      </c>
      <c r="G85" s="1" t="s">
        <v>93</v>
      </c>
      <c r="I85" s="1" t="s">
        <v>150</v>
      </c>
      <c r="K85" s="1" t="s">
        <v>150</v>
      </c>
      <c r="L85" s="1" t="s">
        <v>855</v>
      </c>
      <c r="N85" s="1" t="s">
        <v>153</v>
      </c>
      <c r="O85" s="1" t="s">
        <v>96</v>
      </c>
      <c r="P85" s="1" t="s">
        <v>163</v>
      </c>
      <c r="Q85" s="1" t="s">
        <v>156</v>
      </c>
      <c r="R85" s="1" t="s">
        <v>111</v>
      </c>
      <c r="S85" s="1" t="s">
        <v>856</v>
      </c>
      <c r="T85" s="1" t="s">
        <v>857</v>
      </c>
      <c r="U85" s="1" t="s">
        <v>266</v>
      </c>
      <c r="V85" s="1" t="s">
        <v>284</v>
      </c>
      <c r="W85" s="1" t="s">
        <v>138</v>
      </c>
      <c r="X85" s="1" t="s">
        <v>117</v>
      </c>
      <c r="Z85" s="1" t="s">
        <v>179</v>
      </c>
      <c r="AA85" s="1" t="s">
        <v>858</v>
      </c>
    </row>
    <row r="86" spans="1:27" ht="12.7" x14ac:dyDescent="0.4">
      <c r="A86" s="2">
        <v>44704.571407187497</v>
      </c>
      <c r="B86" s="1" t="s">
        <v>859</v>
      </c>
      <c r="C86" s="1" t="s">
        <v>860</v>
      </c>
      <c r="D86" s="3" t="s">
        <v>861</v>
      </c>
      <c r="E86" s="1" t="s">
        <v>30</v>
      </c>
      <c r="F86" s="1">
        <v>1</v>
      </c>
      <c r="G86" s="1" t="s">
        <v>93</v>
      </c>
      <c r="H86" s="1" t="s">
        <v>107</v>
      </c>
      <c r="K86" s="1" t="s">
        <v>107</v>
      </c>
      <c r="L86" s="1" t="s">
        <v>862</v>
      </c>
      <c r="N86" s="1" t="s">
        <v>863</v>
      </c>
      <c r="O86" s="1" t="s">
        <v>108</v>
      </c>
      <c r="P86" s="1" t="s">
        <v>864</v>
      </c>
      <c r="Q86" s="1" t="s">
        <v>82</v>
      </c>
      <c r="R86" s="1" t="s">
        <v>395</v>
      </c>
      <c r="S86" s="1" t="s">
        <v>865</v>
      </c>
      <c r="T86" s="1" t="s">
        <v>866</v>
      </c>
      <c r="U86" s="1" t="s">
        <v>65</v>
      </c>
      <c r="V86" s="1" t="s">
        <v>626</v>
      </c>
      <c r="W86" s="1" t="s">
        <v>67</v>
      </c>
      <c r="X86" s="1" t="s">
        <v>867</v>
      </c>
      <c r="Y86" s="1" t="s">
        <v>868</v>
      </c>
      <c r="Z86" s="1" t="s">
        <v>869</v>
      </c>
      <c r="AA86" s="1" t="s">
        <v>870</v>
      </c>
    </row>
    <row r="87" spans="1:27" ht="12.7" x14ac:dyDescent="0.4">
      <c r="A87" s="2">
        <v>44704.668341631943</v>
      </c>
      <c r="B87" s="1" t="s">
        <v>871</v>
      </c>
      <c r="C87" s="1" t="s">
        <v>872</v>
      </c>
      <c r="D87" s="1" t="s">
        <v>873</v>
      </c>
      <c r="E87" s="1" t="s">
        <v>30</v>
      </c>
      <c r="G87" s="1" t="s">
        <v>31</v>
      </c>
      <c r="H87" s="1" t="s">
        <v>150</v>
      </c>
      <c r="I87" s="1" t="s">
        <v>150</v>
      </c>
      <c r="J87" s="1" t="s">
        <v>150</v>
      </c>
      <c r="K87" s="1" t="s">
        <v>150</v>
      </c>
      <c r="L87" s="1" t="s">
        <v>48</v>
      </c>
      <c r="M87" s="1" t="s">
        <v>150</v>
      </c>
      <c r="N87" s="1" t="s">
        <v>874</v>
      </c>
      <c r="O87" s="1" t="s">
        <v>108</v>
      </c>
      <c r="P87" s="1" t="s">
        <v>241</v>
      </c>
      <c r="Q87" s="1" t="s">
        <v>875</v>
      </c>
      <c r="R87" s="1" t="s">
        <v>520</v>
      </c>
      <c r="S87" s="1" t="s">
        <v>876</v>
      </c>
      <c r="T87" s="1" t="s">
        <v>361</v>
      </c>
      <c r="U87" s="1" t="s">
        <v>266</v>
      </c>
      <c r="V87" s="1" t="s">
        <v>877</v>
      </c>
      <c r="W87" s="1" t="s">
        <v>138</v>
      </c>
      <c r="X87" s="1" t="s">
        <v>42</v>
      </c>
      <c r="Y87" s="1" t="s">
        <v>878</v>
      </c>
      <c r="Z87" s="1" t="s">
        <v>879</v>
      </c>
      <c r="AA87" s="1" t="s">
        <v>880</v>
      </c>
    </row>
    <row r="88" spans="1:27" ht="12.7" x14ac:dyDescent="0.4">
      <c r="A88" s="2">
        <v>44704.700938819442</v>
      </c>
      <c r="B88" s="1" t="s">
        <v>881</v>
      </c>
      <c r="C88" s="1" t="s">
        <v>882</v>
      </c>
      <c r="E88" s="1" t="s">
        <v>161</v>
      </c>
      <c r="F88" s="1">
        <v>5</v>
      </c>
      <c r="G88" s="1" t="s">
        <v>93</v>
      </c>
      <c r="H88" s="1" t="s">
        <v>443</v>
      </c>
      <c r="I88" s="1" t="s">
        <v>883</v>
      </c>
      <c r="J88" s="1" t="s">
        <v>443</v>
      </c>
      <c r="K88" s="1" t="s">
        <v>443</v>
      </c>
      <c r="L88" s="1" t="s">
        <v>855</v>
      </c>
      <c r="M88" s="1" t="s">
        <v>443</v>
      </c>
      <c r="N88" s="1" t="s">
        <v>133</v>
      </c>
      <c r="O88" s="1" t="s">
        <v>59</v>
      </c>
      <c r="P88" s="1" t="s">
        <v>163</v>
      </c>
      <c r="Q88" s="1" t="s">
        <v>884</v>
      </c>
      <c r="R88" s="1" t="s">
        <v>885</v>
      </c>
      <c r="S88" s="1" t="s">
        <v>886</v>
      </c>
      <c r="T88" s="1" t="s">
        <v>539</v>
      </c>
      <c r="U88" s="1" t="s">
        <v>396</v>
      </c>
      <c r="V88" s="1" t="s">
        <v>115</v>
      </c>
      <c r="W88" s="1" t="s">
        <v>169</v>
      </c>
      <c r="X88" s="1" t="s">
        <v>169</v>
      </c>
      <c r="Y88" s="1" t="s">
        <v>443</v>
      </c>
      <c r="AA88" s="1" t="s">
        <v>887</v>
      </c>
    </row>
    <row r="89" spans="1:27" ht="12.7" x14ac:dyDescent="0.4">
      <c r="A89" s="2">
        <v>44704.955241840275</v>
      </c>
      <c r="B89" s="1" t="s">
        <v>888</v>
      </c>
      <c r="C89" s="1" t="s">
        <v>889</v>
      </c>
      <c r="D89" s="1" t="s">
        <v>890</v>
      </c>
      <c r="E89" s="1" t="s">
        <v>30</v>
      </c>
      <c r="F89" s="1">
        <v>2</v>
      </c>
      <c r="G89" s="1" t="s">
        <v>31</v>
      </c>
      <c r="H89" s="1" t="s">
        <v>107</v>
      </c>
      <c r="J89" s="1" t="s">
        <v>107</v>
      </c>
      <c r="K89" s="1" t="s">
        <v>107</v>
      </c>
      <c r="L89" s="1" t="s">
        <v>32</v>
      </c>
      <c r="M89" s="1" t="s">
        <v>107</v>
      </c>
      <c r="N89" s="1" t="s">
        <v>58</v>
      </c>
      <c r="O89" s="1" t="s">
        <v>108</v>
      </c>
      <c r="P89" s="1" t="s">
        <v>891</v>
      </c>
      <c r="Q89" s="1" t="s">
        <v>892</v>
      </c>
      <c r="R89" s="1" t="s">
        <v>62</v>
      </c>
      <c r="S89" s="1" t="s">
        <v>893</v>
      </c>
      <c r="T89" s="1" t="s">
        <v>866</v>
      </c>
      <c r="U89" s="1" t="s">
        <v>210</v>
      </c>
      <c r="W89" s="1" t="s">
        <v>67</v>
      </c>
      <c r="Z89" s="1" t="s">
        <v>139</v>
      </c>
    </row>
    <row r="90" spans="1:27" ht="12.7" x14ac:dyDescent="0.4">
      <c r="A90" s="2">
        <v>44705.333959560186</v>
      </c>
      <c r="B90" s="1" t="s">
        <v>894</v>
      </c>
      <c r="C90" s="1" t="s">
        <v>895</v>
      </c>
      <c r="D90" s="1">
        <v>640116345</v>
      </c>
      <c r="E90" s="1" t="s">
        <v>30</v>
      </c>
      <c r="F90" s="1">
        <v>2</v>
      </c>
      <c r="G90" s="1" t="s">
        <v>31</v>
      </c>
      <c r="H90" s="1" t="s">
        <v>896</v>
      </c>
      <c r="I90" s="1" t="s">
        <v>897</v>
      </c>
      <c r="J90" s="1" t="s">
        <v>898</v>
      </c>
      <c r="K90" s="1" t="s">
        <v>173</v>
      </c>
      <c r="L90" s="1" t="s">
        <v>899</v>
      </c>
      <c r="M90" s="1" t="s">
        <v>248</v>
      </c>
      <c r="N90" s="1" t="s">
        <v>900</v>
      </c>
      <c r="O90" s="1" t="s">
        <v>108</v>
      </c>
      <c r="P90" s="1" t="s">
        <v>109</v>
      </c>
      <c r="Q90" s="1" t="s">
        <v>156</v>
      </c>
      <c r="R90" s="1" t="s">
        <v>282</v>
      </c>
      <c r="S90" s="1" t="s">
        <v>901</v>
      </c>
      <c r="T90" s="1" t="s">
        <v>843</v>
      </c>
      <c r="U90" s="1" t="s">
        <v>65</v>
      </c>
      <c r="V90" s="1" t="s">
        <v>320</v>
      </c>
      <c r="W90" s="1" t="s">
        <v>211</v>
      </c>
      <c r="X90" s="1" t="s">
        <v>212</v>
      </c>
      <c r="Y90" s="1" t="s">
        <v>902</v>
      </c>
      <c r="Z90" s="1" t="s">
        <v>831</v>
      </c>
      <c r="AA90" s="1" t="s">
        <v>903</v>
      </c>
    </row>
    <row r="91" spans="1:27" ht="12.7" x14ac:dyDescent="0.4">
      <c r="A91" s="2">
        <v>44705.354905636574</v>
      </c>
      <c r="B91" s="1" t="s">
        <v>904</v>
      </c>
      <c r="C91" s="1" t="s">
        <v>905</v>
      </c>
      <c r="D91" s="1" t="s">
        <v>906</v>
      </c>
      <c r="E91" s="1" t="s">
        <v>30</v>
      </c>
      <c r="F91" s="1">
        <v>1</v>
      </c>
      <c r="G91" s="1" t="s">
        <v>31</v>
      </c>
      <c r="K91" s="1" t="s">
        <v>31</v>
      </c>
      <c r="L91" s="1" t="s">
        <v>907</v>
      </c>
      <c r="N91" s="1" t="s">
        <v>58</v>
      </c>
      <c r="O91" s="1" t="s">
        <v>108</v>
      </c>
      <c r="Q91" s="1" t="s">
        <v>908</v>
      </c>
      <c r="R91" s="1" t="s">
        <v>111</v>
      </c>
      <c r="T91" s="1" t="s">
        <v>909</v>
      </c>
      <c r="U91" s="1" t="s">
        <v>396</v>
      </c>
      <c r="V91" s="1" t="s">
        <v>529</v>
      </c>
      <c r="W91" s="1" t="s">
        <v>138</v>
      </c>
      <c r="Z91" s="1" t="s">
        <v>179</v>
      </c>
      <c r="AA91" s="1" t="s">
        <v>910</v>
      </c>
    </row>
    <row r="92" spans="1:27" ht="12.7" x14ac:dyDescent="0.4">
      <c r="A92" s="2">
        <v>44705.386779016204</v>
      </c>
      <c r="B92" s="1" t="s">
        <v>911</v>
      </c>
      <c r="C92" s="1" t="s">
        <v>912</v>
      </c>
      <c r="D92" s="3" t="s">
        <v>913</v>
      </c>
      <c r="E92" s="1" t="s">
        <v>30</v>
      </c>
      <c r="F92" s="1">
        <v>4</v>
      </c>
      <c r="G92" s="1" t="s">
        <v>31</v>
      </c>
      <c r="H92" s="1" t="s">
        <v>150</v>
      </c>
      <c r="I92" s="1" t="s">
        <v>150</v>
      </c>
      <c r="J92" s="1" t="s">
        <v>150</v>
      </c>
      <c r="K92" s="1" t="s">
        <v>150</v>
      </c>
      <c r="L92" s="1" t="s">
        <v>914</v>
      </c>
      <c r="M92" s="1" t="s">
        <v>150</v>
      </c>
      <c r="N92" s="1" t="s">
        <v>133</v>
      </c>
      <c r="O92" s="1" t="s">
        <v>34</v>
      </c>
      <c r="P92" s="1" t="s">
        <v>193</v>
      </c>
      <c r="Q92" s="1" t="s">
        <v>82</v>
      </c>
      <c r="R92" s="1" t="s">
        <v>62</v>
      </c>
      <c r="S92" s="1" t="s">
        <v>856</v>
      </c>
      <c r="T92" s="1" t="s">
        <v>843</v>
      </c>
      <c r="U92" s="1" t="s">
        <v>175</v>
      </c>
      <c r="V92" s="1" t="s">
        <v>66</v>
      </c>
      <c r="W92" s="1" t="s">
        <v>138</v>
      </c>
      <c r="X92" s="1" t="s">
        <v>42</v>
      </c>
      <c r="Y92" s="1" t="s">
        <v>915</v>
      </c>
      <c r="Z92" s="1" t="s">
        <v>557</v>
      </c>
    </row>
    <row r="93" spans="1:27" ht="12.7" x14ac:dyDescent="0.4">
      <c r="A93" s="2">
        <v>44705.421375138889</v>
      </c>
      <c r="B93" s="1" t="s">
        <v>916</v>
      </c>
      <c r="C93" s="1" t="s">
        <v>917</v>
      </c>
      <c r="D93" s="1">
        <v>689331182</v>
      </c>
      <c r="E93" s="1" t="s">
        <v>30</v>
      </c>
      <c r="F93" s="1">
        <v>2</v>
      </c>
      <c r="G93" s="1" t="s">
        <v>31</v>
      </c>
      <c r="H93" s="1" t="s">
        <v>31</v>
      </c>
      <c r="I93" s="1" t="s">
        <v>31</v>
      </c>
      <c r="J93" s="1" t="s">
        <v>31</v>
      </c>
      <c r="K93" s="1" t="s">
        <v>31</v>
      </c>
      <c r="L93" s="1" t="s">
        <v>918</v>
      </c>
      <c r="M93" s="1" t="s">
        <v>31</v>
      </c>
      <c r="N93" s="1" t="s">
        <v>58</v>
      </c>
      <c r="O93" s="1" t="s">
        <v>96</v>
      </c>
      <c r="P93" s="1" t="s">
        <v>155</v>
      </c>
      <c r="Q93" s="1" t="s">
        <v>919</v>
      </c>
      <c r="R93" s="1" t="s">
        <v>282</v>
      </c>
      <c r="S93" s="1" t="s">
        <v>136</v>
      </c>
      <c r="T93" s="1" t="s">
        <v>920</v>
      </c>
      <c r="U93" s="1" t="s">
        <v>396</v>
      </c>
      <c r="V93" s="1" t="s">
        <v>489</v>
      </c>
      <c r="W93" s="1" t="s">
        <v>67</v>
      </c>
      <c r="X93" s="1" t="s">
        <v>117</v>
      </c>
      <c r="Y93" s="1" t="s">
        <v>921</v>
      </c>
      <c r="Z93" s="1" t="s">
        <v>88</v>
      </c>
      <c r="AA93" s="1" t="s">
        <v>922</v>
      </c>
    </row>
    <row r="94" spans="1:27" ht="12.7" x14ac:dyDescent="0.4">
      <c r="A94" s="2">
        <v>44705.451091203708</v>
      </c>
      <c r="B94" s="1" t="s">
        <v>923</v>
      </c>
      <c r="C94" s="1" t="s">
        <v>924</v>
      </c>
      <c r="D94" s="3" t="s">
        <v>925</v>
      </c>
      <c r="E94" s="1" t="s">
        <v>30</v>
      </c>
      <c r="F94" s="1">
        <v>4</v>
      </c>
      <c r="G94" s="1" t="s">
        <v>31</v>
      </c>
      <c r="H94" s="1" t="s">
        <v>248</v>
      </c>
      <c r="I94" s="1" t="s">
        <v>248</v>
      </c>
      <c r="J94" s="1" t="s">
        <v>248</v>
      </c>
      <c r="K94" s="1" t="s">
        <v>926</v>
      </c>
      <c r="L94" s="1" t="s">
        <v>48</v>
      </c>
      <c r="M94" s="1" t="s">
        <v>248</v>
      </c>
      <c r="N94" s="1" t="s">
        <v>262</v>
      </c>
      <c r="O94" s="1" t="s">
        <v>344</v>
      </c>
      <c r="P94" s="1" t="s">
        <v>193</v>
      </c>
      <c r="Q94" s="1" t="s">
        <v>253</v>
      </c>
      <c r="R94" s="1" t="s">
        <v>62</v>
      </c>
      <c r="S94" s="1" t="s">
        <v>927</v>
      </c>
      <c r="T94" s="1" t="s">
        <v>843</v>
      </c>
      <c r="U94" s="1" t="s">
        <v>928</v>
      </c>
      <c r="V94" s="1" t="s">
        <v>115</v>
      </c>
      <c r="W94" s="1" t="s">
        <v>138</v>
      </c>
      <c r="X94" s="1" t="s">
        <v>117</v>
      </c>
      <c r="Y94" s="1" t="s">
        <v>929</v>
      </c>
    </row>
    <row r="95" spans="1:27" ht="12.7" x14ac:dyDescent="0.4">
      <c r="A95" s="2">
        <v>44705.634869375004</v>
      </c>
      <c r="B95" s="1" t="s">
        <v>930</v>
      </c>
      <c r="C95" s="1" t="s">
        <v>931</v>
      </c>
      <c r="D95" s="3" t="s">
        <v>932</v>
      </c>
      <c r="E95" s="1" t="s">
        <v>30</v>
      </c>
      <c r="F95" s="1">
        <v>1</v>
      </c>
      <c r="G95" s="1" t="s">
        <v>31</v>
      </c>
      <c r="H95" s="1" t="s">
        <v>933</v>
      </c>
      <c r="I95" s="1" t="s">
        <v>934</v>
      </c>
      <c r="J95" s="1" t="s">
        <v>933</v>
      </c>
      <c r="K95" s="1" t="s">
        <v>933</v>
      </c>
      <c r="L95" s="1" t="s">
        <v>125</v>
      </c>
      <c r="M95" s="1" t="s">
        <v>528</v>
      </c>
      <c r="N95" s="1" t="s">
        <v>58</v>
      </c>
      <c r="O95" s="1" t="s">
        <v>108</v>
      </c>
      <c r="P95" s="1" t="s">
        <v>109</v>
      </c>
      <c r="Q95" s="1" t="s">
        <v>639</v>
      </c>
      <c r="R95" s="1" t="s">
        <v>520</v>
      </c>
      <c r="S95" s="1" t="s">
        <v>83</v>
      </c>
      <c r="T95" s="1" t="s">
        <v>166</v>
      </c>
      <c r="U95" s="1" t="s">
        <v>175</v>
      </c>
      <c r="V95" s="1" t="s">
        <v>465</v>
      </c>
      <c r="W95" s="1" t="s">
        <v>138</v>
      </c>
      <c r="Y95" s="1" t="s">
        <v>935</v>
      </c>
      <c r="Z95" s="1" t="s">
        <v>811</v>
      </c>
    </row>
    <row r="96" spans="1:27" ht="12.7" x14ac:dyDescent="0.4">
      <c r="A96" s="2">
        <v>44705.668281817125</v>
      </c>
      <c r="B96" s="1" t="s">
        <v>936</v>
      </c>
      <c r="C96" s="1" t="s">
        <v>937</v>
      </c>
      <c r="D96" s="3" t="s">
        <v>938</v>
      </c>
      <c r="E96" s="1" t="s">
        <v>30</v>
      </c>
      <c r="F96" s="1">
        <v>3</v>
      </c>
      <c r="G96" s="1" t="s">
        <v>31</v>
      </c>
      <c r="H96" s="1" t="s">
        <v>31</v>
      </c>
      <c r="I96" s="1" t="s">
        <v>31</v>
      </c>
      <c r="J96" s="1" t="s">
        <v>31</v>
      </c>
      <c r="K96" s="1" t="s">
        <v>31</v>
      </c>
      <c r="L96" s="1" t="s">
        <v>32</v>
      </c>
      <c r="M96" s="1" t="s">
        <v>31</v>
      </c>
      <c r="N96" s="1" t="s">
        <v>133</v>
      </c>
      <c r="O96" s="1" t="s">
        <v>34</v>
      </c>
      <c r="P96" s="1" t="s">
        <v>109</v>
      </c>
      <c r="Q96" s="1" t="s">
        <v>156</v>
      </c>
      <c r="R96" s="1" t="s">
        <v>395</v>
      </c>
      <c r="S96" s="1" t="s">
        <v>939</v>
      </c>
      <c r="T96" s="1" t="s">
        <v>857</v>
      </c>
      <c r="W96" s="1" t="s">
        <v>138</v>
      </c>
      <c r="X96" s="1" t="s">
        <v>117</v>
      </c>
    </row>
    <row r="97" spans="1:27" ht="12.7" x14ac:dyDescent="0.4">
      <c r="A97" s="2">
        <v>44705.70551753472</v>
      </c>
      <c r="B97" s="1" t="s">
        <v>940</v>
      </c>
      <c r="C97" s="1" t="s">
        <v>941</v>
      </c>
      <c r="D97" s="3" t="s">
        <v>942</v>
      </c>
      <c r="E97" s="1" t="s">
        <v>30</v>
      </c>
      <c r="G97" s="1" t="s">
        <v>93</v>
      </c>
      <c r="H97" s="1" t="s">
        <v>107</v>
      </c>
      <c r="I97" s="1" t="s">
        <v>250</v>
      </c>
      <c r="J97" s="1" t="s">
        <v>250</v>
      </c>
      <c r="K97" s="1" t="s">
        <v>107</v>
      </c>
      <c r="L97" s="1" t="s">
        <v>862</v>
      </c>
      <c r="M97" s="1" t="s">
        <v>250</v>
      </c>
      <c r="N97" s="1" t="s">
        <v>133</v>
      </c>
      <c r="O97" s="1" t="s">
        <v>59</v>
      </c>
      <c r="P97" s="1" t="s">
        <v>163</v>
      </c>
      <c r="Q97" s="1" t="s">
        <v>943</v>
      </c>
      <c r="R97" s="1" t="s">
        <v>583</v>
      </c>
      <c r="S97" s="1" t="s">
        <v>112</v>
      </c>
      <c r="T97" s="1" t="s">
        <v>909</v>
      </c>
      <c r="U97" s="1" t="s">
        <v>528</v>
      </c>
      <c r="V97" s="1" t="s">
        <v>250</v>
      </c>
      <c r="W97" s="1" t="s">
        <v>250</v>
      </c>
      <c r="X97" s="1" t="s">
        <v>42</v>
      </c>
      <c r="Y97" s="1" t="s">
        <v>250</v>
      </c>
      <c r="Z97" s="1" t="s">
        <v>179</v>
      </c>
      <c r="AA97" s="1" t="s">
        <v>944</v>
      </c>
    </row>
    <row r="98" spans="1:27" ht="12.7" x14ac:dyDescent="0.4">
      <c r="A98" s="2">
        <v>44705.705876863431</v>
      </c>
      <c r="B98" s="1" t="s">
        <v>945</v>
      </c>
      <c r="C98" s="1" t="s">
        <v>946</v>
      </c>
      <c r="D98" s="3" t="s">
        <v>947</v>
      </c>
      <c r="E98" s="1" t="s">
        <v>30</v>
      </c>
      <c r="F98" s="1">
        <v>5</v>
      </c>
      <c r="G98" s="1" t="s">
        <v>93</v>
      </c>
      <c r="H98" s="1" t="s">
        <v>107</v>
      </c>
      <c r="I98" s="1" t="s">
        <v>107</v>
      </c>
      <c r="J98" s="1" t="s">
        <v>107</v>
      </c>
      <c r="K98" s="1" t="s">
        <v>107</v>
      </c>
      <c r="L98" s="1" t="s">
        <v>48</v>
      </c>
      <c r="M98" s="1" t="s">
        <v>107</v>
      </c>
      <c r="N98" s="1" t="s">
        <v>133</v>
      </c>
      <c r="O98" s="1" t="s">
        <v>34</v>
      </c>
      <c r="P98" s="1" t="s">
        <v>163</v>
      </c>
      <c r="Q98" s="1" t="s">
        <v>207</v>
      </c>
      <c r="R98" s="1" t="s">
        <v>395</v>
      </c>
      <c r="S98" s="1" t="s">
        <v>948</v>
      </c>
      <c r="T98" s="1" t="s">
        <v>361</v>
      </c>
      <c r="U98" s="1" t="s">
        <v>459</v>
      </c>
      <c r="V98" s="1" t="s">
        <v>728</v>
      </c>
      <c r="W98" s="1" t="s">
        <v>138</v>
      </c>
      <c r="X98" s="1" t="s">
        <v>117</v>
      </c>
      <c r="Y98" s="1" t="s">
        <v>949</v>
      </c>
      <c r="Z98" s="1" t="s">
        <v>950</v>
      </c>
      <c r="AA98" s="1" t="s">
        <v>951</v>
      </c>
    </row>
    <row r="99" spans="1:27" ht="12.7" x14ac:dyDescent="0.4">
      <c r="A99" s="2">
        <v>44705.816452037034</v>
      </c>
      <c r="B99" s="1" t="s">
        <v>952</v>
      </c>
      <c r="C99" s="1" t="s">
        <v>953</v>
      </c>
      <c r="D99" s="1" t="s">
        <v>954</v>
      </c>
      <c r="E99" s="1" t="s">
        <v>955</v>
      </c>
      <c r="F99" s="1" t="s">
        <v>956</v>
      </c>
      <c r="G99" s="1" t="s">
        <v>31</v>
      </c>
      <c r="H99" s="1" t="s">
        <v>957</v>
      </c>
      <c r="I99" s="1" t="s">
        <v>443</v>
      </c>
      <c r="J99" s="1" t="s">
        <v>443</v>
      </c>
      <c r="K99" s="1" t="s">
        <v>958</v>
      </c>
      <c r="L99" s="1" t="s">
        <v>959</v>
      </c>
      <c r="M99" s="1" t="s">
        <v>960</v>
      </c>
      <c r="N99" s="1" t="s">
        <v>961</v>
      </c>
      <c r="O99" s="1" t="s">
        <v>962</v>
      </c>
      <c r="P99" s="1" t="s">
        <v>963</v>
      </c>
      <c r="Q99" s="1" t="s">
        <v>964</v>
      </c>
      <c r="R99" s="1" t="s">
        <v>62</v>
      </c>
      <c r="S99" s="1" t="s">
        <v>965</v>
      </c>
      <c r="T99" s="1" t="s">
        <v>966</v>
      </c>
      <c r="U99" s="1" t="s">
        <v>266</v>
      </c>
      <c r="V99" s="1" t="s">
        <v>967</v>
      </c>
      <c r="W99" s="1" t="s">
        <v>116</v>
      </c>
      <c r="X99" s="1" t="s">
        <v>42</v>
      </c>
      <c r="Y99" s="1" t="s">
        <v>968</v>
      </c>
      <c r="Z99" s="1" t="s">
        <v>969</v>
      </c>
      <c r="AA99" s="1" t="s">
        <v>970</v>
      </c>
    </row>
    <row r="100" spans="1:27" ht="12.7" x14ac:dyDescent="0.4">
      <c r="A100" s="2">
        <v>44705.833081979166</v>
      </c>
      <c r="B100" s="1" t="s">
        <v>971</v>
      </c>
      <c r="C100" s="1" t="s">
        <v>972</v>
      </c>
      <c r="D100" s="3" t="s">
        <v>973</v>
      </c>
      <c r="E100" s="1" t="s">
        <v>30</v>
      </c>
      <c r="F100" s="1">
        <v>2</v>
      </c>
      <c r="G100" s="1" t="s">
        <v>31</v>
      </c>
      <c r="N100" s="1" t="s">
        <v>133</v>
      </c>
      <c r="O100" s="1" t="s">
        <v>59</v>
      </c>
      <c r="P100" s="1" t="s">
        <v>35</v>
      </c>
      <c r="Q100" s="1" t="s">
        <v>974</v>
      </c>
      <c r="R100" s="1" t="s">
        <v>975</v>
      </c>
      <c r="S100" s="1" t="s">
        <v>976</v>
      </c>
      <c r="T100" s="1" t="s">
        <v>584</v>
      </c>
      <c r="U100" s="1" t="s">
        <v>157</v>
      </c>
      <c r="V100" s="1" t="s">
        <v>186</v>
      </c>
      <c r="W100" s="1" t="s">
        <v>138</v>
      </c>
      <c r="X100" s="1" t="s">
        <v>117</v>
      </c>
      <c r="Z100" s="1" t="s">
        <v>187</v>
      </c>
    </row>
    <row r="101" spans="1:27" ht="12.7" x14ac:dyDescent="0.4">
      <c r="A101" s="2">
        <v>44705.857775821758</v>
      </c>
      <c r="B101" s="1" t="s">
        <v>977</v>
      </c>
      <c r="C101" s="1" t="s">
        <v>978</v>
      </c>
      <c r="D101" s="1" t="s">
        <v>979</v>
      </c>
      <c r="E101" s="1" t="s">
        <v>30</v>
      </c>
      <c r="F101" s="1">
        <v>3</v>
      </c>
      <c r="G101" s="1" t="s">
        <v>31</v>
      </c>
      <c r="H101" s="1" t="s">
        <v>124</v>
      </c>
      <c r="I101" s="1" t="s">
        <v>980</v>
      </c>
      <c r="J101" s="1" t="s">
        <v>980</v>
      </c>
      <c r="K101" s="1" t="s">
        <v>124</v>
      </c>
      <c r="L101" s="1" t="s">
        <v>862</v>
      </c>
      <c r="M101" s="1" t="s">
        <v>528</v>
      </c>
      <c r="N101" s="1" t="s">
        <v>133</v>
      </c>
      <c r="O101" s="1" t="s">
        <v>34</v>
      </c>
      <c r="P101" s="1" t="s">
        <v>981</v>
      </c>
      <c r="Q101" s="1" t="s">
        <v>982</v>
      </c>
      <c r="R101" s="1" t="s">
        <v>983</v>
      </c>
      <c r="S101" s="1" t="s">
        <v>984</v>
      </c>
      <c r="T101" s="1" t="s">
        <v>985</v>
      </c>
      <c r="U101" s="1" t="s">
        <v>986</v>
      </c>
      <c r="V101" s="1" t="s">
        <v>573</v>
      </c>
      <c r="W101" s="1" t="s">
        <v>987</v>
      </c>
      <c r="X101" s="1" t="s">
        <v>460</v>
      </c>
      <c r="Y101" s="1" t="s">
        <v>988</v>
      </c>
      <c r="Z101" s="1" t="s">
        <v>989</v>
      </c>
      <c r="AA101" s="1" t="s">
        <v>990</v>
      </c>
    </row>
    <row r="102" spans="1:27" ht="12.7" x14ac:dyDescent="0.4">
      <c r="A102" s="2">
        <v>44705.887256851856</v>
      </c>
      <c r="B102" s="1" t="s">
        <v>991</v>
      </c>
      <c r="C102" s="49" t="s">
        <v>992</v>
      </c>
      <c r="D102" s="1" t="s">
        <v>993</v>
      </c>
      <c r="E102" s="1" t="s">
        <v>30</v>
      </c>
      <c r="F102" s="1">
        <v>2</v>
      </c>
      <c r="G102" s="1" t="s">
        <v>93</v>
      </c>
      <c r="H102" s="1" t="s">
        <v>994</v>
      </c>
      <c r="I102" s="1" t="s">
        <v>995</v>
      </c>
      <c r="J102" s="1" t="s">
        <v>996</v>
      </c>
      <c r="K102" s="1" t="s">
        <v>997</v>
      </c>
      <c r="L102" s="1" t="s">
        <v>998</v>
      </c>
      <c r="M102" s="1" t="s">
        <v>999</v>
      </c>
      <c r="N102" s="1" t="s">
        <v>1000</v>
      </c>
      <c r="O102" s="1" t="s">
        <v>1001</v>
      </c>
      <c r="P102" s="1" t="s">
        <v>1002</v>
      </c>
      <c r="Q102" s="1" t="s">
        <v>1003</v>
      </c>
      <c r="R102" s="1" t="s">
        <v>145</v>
      </c>
      <c r="S102" s="1" t="s">
        <v>1004</v>
      </c>
      <c r="T102" s="1" t="s">
        <v>1005</v>
      </c>
      <c r="U102" s="1" t="s">
        <v>1006</v>
      </c>
      <c r="V102" s="1" t="s">
        <v>1007</v>
      </c>
      <c r="W102" s="1" t="s">
        <v>1008</v>
      </c>
      <c r="X102" s="1" t="s">
        <v>68</v>
      </c>
      <c r="Z102" s="1" t="s">
        <v>1009</v>
      </c>
      <c r="AA102" s="1" t="s">
        <v>1010</v>
      </c>
    </row>
    <row r="103" spans="1:27" ht="12.7" x14ac:dyDescent="0.4">
      <c r="A103" s="2">
        <v>44705.89700409722</v>
      </c>
      <c r="B103" s="1" t="s">
        <v>1011</v>
      </c>
      <c r="C103" s="1" t="s">
        <v>1012</v>
      </c>
      <c r="D103" s="3" t="s">
        <v>1013</v>
      </c>
      <c r="E103" s="1" t="s">
        <v>30</v>
      </c>
      <c r="F103" s="1">
        <v>6</v>
      </c>
      <c r="G103" s="1" t="s">
        <v>93</v>
      </c>
      <c r="H103" s="1" t="s">
        <v>31</v>
      </c>
      <c r="I103" s="1" t="s">
        <v>31</v>
      </c>
      <c r="J103" s="1" t="s">
        <v>31</v>
      </c>
      <c r="K103" s="1" t="s">
        <v>31</v>
      </c>
      <c r="L103" s="1" t="s">
        <v>57</v>
      </c>
      <c r="M103" s="1" t="s">
        <v>31</v>
      </c>
      <c r="N103" s="1" t="s">
        <v>133</v>
      </c>
      <c r="O103" s="1" t="s">
        <v>34</v>
      </c>
      <c r="P103" s="1" t="s">
        <v>35</v>
      </c>
      <c r="Q103" s="1" t="s">
        <v>1014</v>
      </c>
      <c r="R103" s="1" t="s">
        <v>62</v>
      </c>
      <c r="S103" s="1" t="s">
        <v>786</v>
      </c>
      <c r="T103" s="1" t="s">
        <v>458</v>
      </c>
      <c r="U103" s="1" t="s">
        <v>157</v>
      </c>
      <c r="V103" s="1" t="s">
        <v>186</v>
      </c>
      <c r="W103" s="1" t="s">
        <v>67</v>
      </c>
      <c r="X103" s="1" t="s">
        <v>68</v>
      </c>
      <c r="Y103" s="1" t="s">
        <v>1015</v>
      </c>
      <c r="Z103" s="1" t="s">
        <v>575</v>
      </c>
    </row>
    <row r="104" spans="1:27" ht="12.7" x14ac:dyDescent="0.4">
      <c r="A104" s="2">
        <v>44705.897417048611</v>
      </c>
      <c r="B104" s="1" t="s">
        <v>1016</v>
      </c>
      <c r="C104" s="1" t="s">
        <v>1017</v>
      </c>
      <c r="D104" s="1" t="s">
        <v>1018</v>
      </c>
      <c r="E104" s="1" t="s">
        <v>1019</v>
      </c>
      <c r="F104" s="1">
        <v>3</v>
      </c>
      <c r="G104" s="1" t="s">
        <v>93</v>
      </c>
      <c r="H104" s="1" t="s">
        <v>1020</v>
      </c>
      <c r="I104" s="1" t="s">
        <v>1021</v>
      </c>
      <c r="J104" s="1" t="s">
        <v>173</v>
      </c>
      <c r="K104" s="1" t="s">
        <v>173</v>
      </c>
      <c r="L104" s="1" t="s">
        <v>1022</v>
      </c>
      <c r="M104" s="1" t="s">
        <v>173</v>
      </c>
      <c r="N104" s="1" t="s">
        <v>1023</v>
      </c>
      <c r="O104" s="1" t="s">
        <v>108</v>
      </c>
      <c r="P104" s="1" t="s">
        <v>1024</v>
      </c>
      <c r="Q104" s="1" t="s">
        <v>1025</v>
      </c>
      <c r="R104" s="1" t="s">
        <v>62</v>
      </c>
      <c r="S104" s="1" t="s">
        <v>1026</v>
      </c>
      <c r="T104" s="1" t="s">
        <v>166</v>
      </c>
      <c r="U104" s="1" t="s">
        <v>1027</v>
      </c>
      <c r="V104" s="1" t="s">
        <v>1028</v>
      </c>
      <c r="W104" s="1" t="s">
        <v>138</v>
      </c>
      <c r="X104" s="1" t="s">
        <v>1029</v>
      </c>
      <c r="Z104" s="1" t="s">
        <v>187</v>
      </c>
      <c r="AA104" s="1" t="s">
        <v>1030</v>
      </c>
    </row>
    <row r="105" spans="1:27" ht="12.7" x14ac:dyDescent="0.4">
      <c r="A105" s="2">
        <v>44705.927951956022</v>
      </c>
      <c r="B105" s="1" t="s">
        <v>1031</v>
      </c>
      <c r="C105" s="1" t="s">
        <v>1032</v>
      </c>
      <c r="D105" s="1" t="s">
        <v>1033</v>
      </c>
      <c r="E105" s="1" t="s">
        <v>30</v>
      </c>
      <c r="F105" s="1">
        <v>1</v>
      </c>
      <c r="G105" s="1" t="s">
        <v>93</v>
      </c>
      <c r="H105" s="1" t="s">
        <v>1034</v>
      </c>
      <c r="I105" s="1" t="s">
        <v>1034</v>
      </c>
      <c r="J105" s="1" t="s">
        <v>1034</v>
      </c>
      <c r="K105" s="1" t="s">
        <v>248</v>
      </c>
      <c r="L105" s="1" t="s">
        <v>32</v>
      </c>
      <c r="M105" s="1" t="s">
        <v>1034</v>
      </c>
      <c r="N105" s="1" t="s">
        <v>1035</v>
      </c>
      <c r="O105" s="1" t="s">
        <v>162</v>
      </c>
      <c r="P105" s="1" t="s">
        <v>163</v>
      </c>
      <c r="Q105" s="1" t="s">
        <v>536</v>
      </c>
      <c r="R105" s="1" t="s">
        <v>885</v>
      </c>
      <c r="S105" s="1" t="s">
        <v>329</v>
      </c>
      <c r="T105" s="1" t="s">
        <v>100</v>
      </c>
      <c r="U105" s="1" t="s">
        <v>1036</v>
      </c>
      <c r="V105" s="1" t="s">
        <v>309</v>
      </c>
      <c r="W105" s="1" t="s">
        <v>1034</v>
      </c>
      <c r="X105" s="1" t="s">
        <v>42</v>
      </c>
      <c r="Y105" s="1" t="s">
        <v>1037</v>
      </c>
      <c r="Z105" s="1" t="s">
        <v>146</v>
      </c>
      <c r="AA105" s="1" t="s">
        <v>1038</v>
      </c>
    </row>
    <row r="106" spans="1:27" ht="12.7" x14ac:dyDescent="0.4">
      <c r="A106" s="2">
        <v>44705.952263541665</v>
      </c>
      <c r="B106" s="1" t="s">
        <v>1039</v>
      </c>
      <c r="C106" s="49" t="s">
        <v>1040</v>
      </c>
      <c r="D106" s="3" t="s">
        <v>1041</v>
      </c>
      <c r="E106" s="1" t="s">
        <v>30</v>
      </c>
      <c r="F106" s="1">
        <v>5</v>
      </c>
      <c r="G106" s="1" t="s">
        <v>93</v>
      </c>
      <c r="H106" s="1" t="s">
        <v>1042</v>
      </c>
      <c r="I106" s="1" t="s">
        <v>1043</v>
      </c>
      <c r="J106" s="1" t="s">
        <v>1044</v>
      </c>
      <c r="K106" s="1" t="s">
        <v>1045</v>
      </c>
      <c r="L106" s="1" t="s">
        <v>660</v>
      </c>
      <c r="M106" s="1" t="s">
        <v>1046</v>
      </c>
      <c r="N106" s="1" t="s">
        <v>133</v>
      </c>
      <c r="O106" s="1" t="s">
        <v>34</v>
      </c>
      <c r="P106" s="1" t="s">
        <v>97</v>
      </c>
      <c r="Q106" s="1" t="s">
        <v>1047</v>
      </c>
      <c r="R106" s="1" t="s">
        <v>1048</v>
      </c>
      <c r="S106" s="1" t="s">
        <v>1049</v>
      </c>
      <c r="T106" s="1" t="s">
        <v>1050</v>
      </c>
      <c r="U106" s="1" t="s">
        <v>319</v>
      </c>
      <c r="V106" s="1" t="s">
        <v>176</v>
      </c>
      <c r="W106" s="1" t="s">
        <v>128</v>
      </c>
      <c r="X106" s="1" t="s">
        <v>1051</v>
      </c>
      <c r="Y106" s="1" t="s">
        <v>1052</v>
      </c>
      <c r="Z106" s="1" t="s">
        <v>869</v>
      </c>
      <c r="AA106" s="1" t="s">
        <v>1053</v>
      </c>
    </row>
    <row r="107" spans="1:27" ht="12.7" x14ac:dyDescent="0.4">
      <c r="A107" s="2">
        <v>44706.419974502314</v>
      </c>
      <c r="B107" s="1" t="s">
        <v>1054</v>
      </c>
      <c r="C107" s="1" t="s">
        <v>1055</v>
      </c>
      <c r="D107" s="1" t="s">
        <v>1056</v>
      </c>
      <c r="E107" s="1" t="s">
        <v>1057</v>
      </c>
      <c r="G107" s="1" t="s">
        <v>31</v>
      </c>
      <c r="H107" s="1" t="s">
        <v>248</v>
      </c>
      <c r="J107" s="1" t="s">
        <v>248</v>
      </c>
      <c r="K107" s="1" t="s">
        <v>248</v>
      </c>
      <c r="L107" s="1" t="s">
        <v>660</v>
      </c>
      <c r="N107" s="1" t="s">
        <v>262</v>
      </c>
      <c r="P107" s="1" t="s">
        <v>241</v>
      </c>
      <c r="Q107" s="1" t="s">
        <v>1058</v>
      </c>
      <c r="R107" s="1" t="s">
        <v>1059</v>
      </c>
      <c r="S107" s="1" t="s">
        <v>208</v>
      </c>
      <c r="T107" s="1" t="s">
        <v>682</v>
      </c>
      <c r="U107" s="1" t="s">
        <v>266</v>
      </c>
      <c r="Z107" s="1" t="s">
        <v>332</v>
      </c>
    </row>
    <row r="108" spans="1:27" ht="12.7" x14ac:dyDescent="0.4">
      <c r="A108" s="2">
        <v>44706.42942645833</v>
      </c>
      <c r="B108" s="1" t="s">
        <v>1060</v>
      </c>
      <c r="C108" s="1" t="s">
        <v>1061</v>
      </c>
      <c r="D108" s="3" t="s">
        <v>1062</v>
      </c>
      <c r="E108" s="1" t="s">
        <v>30</v>
      </c>
      <c r="F108" s="1">
        <v>2</v>
      </c>
      <c r="G108" s="1" t="s">
        <v>93</v>
      </c>
      <c r="H108" s="1" t="s">
        <v>31</v>
      </c>
      <c r="I108" s="1" t="s">
        <v>93</v>
      </c>
      <c r="J108" s="1" t="s">
        <v>31</v>
      </c>
      <c r="K108" s="1" t="s">
        <v>31</v>
      </c>
      <c r="L108" s="1" t="s">
        <v>32</v>
      </c>
      <c r="M108" s="1" t="s">
        <v>31</v>
      </c>
      <c r="N108" s="1" t="s">
        <v>133</v>
      </c>
      <c r="O108" s="1" t="s">
        <v>59</v>
      </c>
      <c r="P108" s="1" t="s">
        <v>241</v>
      </c>
      <c r="Q108" s="1" t="s">
        <v>61</v>
      </c>
      <c r="R108" s="1" t="s">
        <v>282</v>
      </c>
      <c r="S108" s="1" t="s">
        <v>976</v>
      </c>
      <c r="T108" s="1" t="s">
        <v>843</v>
      </c>
      <c r="U108" s="1" t="s">
        <v>459</v>
      </c>
      <c r="V108" s="1" t="s">
        <v>186</v>
      </c>
      <c r="W108" s="1" t="s">
        <v>86</v>
      </c>
      <c r="X108" s="1" t="s">
        <v>68</v>
      </c>
      <c r="Y108" s="1" t="s">
        <v>1063</v>
      </c>
      <c r="Z108" s="1" t="s">
        <v>1064</v>
      </c>
    </row>
    <row r="109" spans="1:27" ht="12.7" x14ac:dyDescent="0.4">
      <c r="A109" s="2">
        <v>44706.609606053244</v>
      </c>
      <c r="B109" s="1" t="s">
        <v>1065</v>
      </c>
      <c r="C109" s="1" t="s">
        <v>1066</v>
      </c>
      <c r="D109" s="3" t="s">
        <v>1067</v>
      </c>
      <c r="E109" s="1" t="s">
        <v>30</v>
      </c>
      <c r="G109" s="1" t="s">
        <v>31</v>
      </c>
      <c r="H109" s="1" t="s">
        <v>1068</v>
      </c>
      <c r="I109" s="1" t="s">
        <v>1069</v>
      </c>
      <c r="J109" s="1" t="s">
        <v>31</v>
      </c>
      <c r="K109" s="1" t="s">
        <v>248</v>
      </c>
      <c r="L109" s="1" t="s">
        <v>57</v>
      </c>
      <c r="M109" s="1" t="s">
        <v>1070</v>
      </c>
      <c r="N109" s="1" t="s">
        <v>1071</v>
      </c>
      <c r="O109" s="1" t="s">
        <v>1072</v>
      </c>
      <c r="P109" s="1" t="s">
        <v>97</v>
      </c>
      <c r="Q109" s="1" t="s">
        <v>253</v>
      </c>
      <c r="R109" s="1" t="s">
        <v>111</v>
      </c>
      <c r="S109" s="1" t="s">
        <v>901</v>
      </c>
      <c r="T109" s="1" t="s">
        <v>1073</v>
      </c>
      <c r="U109" s="1" t="s">
        <v>84</v>
      </c>
      <c r="V109" s="1" t="s">
        <v>800</v>
      </c>
      <c r="W109" s="1" t="s">
        <v>211</v>
      </c>
      <c r="X109" s="1" t="s">
        <v>117</v>
      </c>
      <c r="Y109" s="1" t="s">
        <v>1074</v>
      </c>
      <c r="Z109" s="1" t="s">
        <v>1075</v>
      </c>
    </row>
    <row r="110" spans="1:27" ht="12.7" x14ac:dyDescent="0.4">
      <c r="A110" s="2">
        <v>44706.632937824077</v>
      </c>
      <c r="B110" s="1" t="s">
        <v>1076</v>
      </c>
      <c r="C110" s="1" t="s">
        <v>1077</v>
      </c>
      <c r="D110" s="1" t="s">
        <v>1078</v>
      </c>
      <c r="E110" s="1" t="s">
        <v>30</v>
      </c>
      <c r="F110" s="1">
        <v>1</v>
      </c>
      <c r="G110" s="1" t="s">
        <v>31</v>
      </c>
      <c r="H110" s="1" t="s">
        <v>31</v>
      </c>
      <c r="K110" s="1" t="s">
        <v>31</v>
      </c>
      <c r="L110" s="1" t="s">
        <v>862</v>
      </c>
      <c r="N110" s="1" t="s">
        <v>133</v>
      </c>
      <c r="O110" s="1" t="s">
        <v>34</v>
      </c>
      <c r="P110" s="1" t="s">
        <v>81</v>
      </c>
      <c r="Q110" s="1" t="s">
        <v>639</v>
      </c>
      <c r="R110" s="1" t="s">
        <v>62</v>
      </c>
      <c r="S110" s="1" t="s">
        <v>112</v>
      </c>
      <c r="T110" s="1" t="s">
        <v>137</v>
      </c>
      <c r="U110" s="1" t="s">
        <v>39</v>
      </c>
      <c r="V110" s="1" t="s">
        <v>158</v>
      </c>
      <c r="W110" s="1" t="s">
        <v>86</v>
      </c>
      <c r="X110" s="1" t="s">
        <v>68</v>
      </c>
      <c r="Z110" s="1" t="s">
        <v>88</v>
      </c>
      <c r="AA110" s="1" t="s">
        <v>1079</v>
      </c>
    </row>
    <row r="111" spans="1:27" ht="12.7" x14ac:dyDescent="0.4">
      <c r="A111" s="2">
        <v>44706.794237395836</v>
      </c>
      <c r="B111" s="1" t="s">
        <v>1080</v>
      </c>
      <c r="C111" s="1" t="s">
        <v>1081</v>
      </c>
      <c r="D111" s="1" t="s">
        <v>1082</v>
      </c>
      <c r="E111" s="1" t="s">
        <v>1083</v>
      </c>
      <c r="F111" s="1">
        <v>2</v>
      </c>
      <c r="G111" s="1" t="s">
        <v>31</v>
      </c>
      <c r="H111" s="1" t="s">
        <v>107</v>
      </c>
      <c r="I111" s="1" t="s">
        <v>107</v>
      </c>
      <c r="J111" s="1" t="s">
        <v>107</v>
      </c>
      <c r="K111" s="1" t="s">
        <v>107</v>
      </c>
      <c r="L111" s="1" t="s">
        <v>125</v>
      </c>
      <c r="M111" s="1" t="s">
        <v>107</v>
      </c>
      <c r="N111" s="1" t="s">
        <v>1084</v>
      </c>
      <c r="O111" s="1" t="s">
        <v>108</v>
      </c>
      <c r="P111" s="1" t="s">
        <v>109</v>
      </c>
      <c r="Q111" s="1" t="s">
        <v>1085</v>
      </c>
      <c r="R111" s="1" t="s">
        <v>1086</v>
      </c>
      <c r="S111" s="1" t="s">
        <v>1087</v>
      </c>
      <c r="T111" s="1" t="s">
        <v>64</v>
      </c>
      <c r="U111" s="1" t="s">
        <v>1088</v>
      </c>
      <c r="V111" s="1" t="s">
        <v>489</v>
      </c>
      <c r="W111" s="1" t="s">
        <v>67</v>
      </c>
      <c r="X111" s="1" t="s">
        <v>68</v>
      </c>
      <c r="Y111" s="1" t="s">
        <v>1089</v>
      </c>
      <c r="Z111" s="1" t="s">
        <v>1090</v>
      </c>
      <c r="AA111" s="1" t="s">
        <v>1091</v>
      </c>
    </row>
    <row r="112" spans="1:27" ht="12.7" x14ac:dyDescent="0.4">
      <c r="A112" s="2">
        <v>44708.841362905092</v>
      </c>
      <c r="B112" s="1" t="s">
        <v>1092</v>
      </c>
      <c r="C112" s="1" t="s">
        <v>1093</v>
      </c>
      <c r="D112" s="3" t="s">
        <v>1094</v>
      </c>
      <c r="E112" s="1" t="s">
        <v>1095</v>
      </c>
      <c r="G112" s="1" t="s">
        <v>31</v>
      </c>
      <c r="H112" s="1" t="s">
        <v>1096</v>
      </c>
      <c r="I112" s="1" t="s">
        <v>1097</v>
      </c>
      <c r="J112" s="1" t="s">
        <v>1098</v>
      </c>
      <c r="K112" s="1" t="s">
        <v>1096</v>
      </c>
      <c r="L112" s="1" t="s">
        <v>32</v>
      </c>
      <c r="M112" s="1" t="s">
        <v>528</v>
      </c>
      <c r="N112" s="1" t="s">
        <v>58</v>
      </c>
      <c r="O112" s="1" t="s">
        <v>108</v>
      </c>
      <c r="Q112" s="1" t="s">
        <v>625</v>
      </c>
      <c r="R112" s="1" t="s">
        <v>1059</v>
      </c>
      <c r="S112" s="1" t="s">
        <v>63</v>
      </c>
      <c r="T112" s="1" t="s">
        <v>539</v>
      </c>
      <c r="U112" s="1" t="s">
        <v>101</v>
      </c>
      <c r="V112" s="1" t="s">
        <v>697</v>
      </c>
      <c r="W112" s="1" t="s">
        <v>67</v>
      </c>
      <c r="Z112" s="1" t="s">
        <v>179</v>
      </c>
      <c r="AA112" s="1" t="s">
        <v>1099</v>
      </c>
    </row>
    <row r="113" spans="1:27" ht="12.7" x14ac:dyDescent="0.4">
      <c r="A113" s="2">
        <v>44709.788905439811</v>
      </c>
      <c r="B113" s="1" t="s">
        <v>1100</v>
      </c>
      <c r="C113" s="1" t="s">
        <v>1101</v>
      </c>
      <c r="D113" s="3" t="s">
        <v>1102</v>
      </c>
      <c r="E113" s="1" t="s">
        <v>825</v>
      </c>
      <c r="F113" s="1">
        <v>1</v>
      </c>
      <c r="G113" s="1" t="s">
        <v>93</v>
      </c>
      <c r="H113" s="1" t="s">
        <v>107</v>
      </c>
      <c r="I113" s="1" t="s">
        <v>1103</v>
      </c>
      <c r="J113" s="1" t="s">
        <v>173</v>
      </c>
      <c r="K113" s="1" t="s">
        <v>173</v>
      </c>
      <c r="L113" s="1" t="s">
        <v>368</v>
      </c>
      <c r="U113" s="1" t="s">
        <v>175</v>
      </c>
      <c r="V113" s="1" t="s">
        <v>626</v>
      </c>
    </row>
    <row r="114" spans="1:27" ht="12.7" x14ac:dyDescent="0.4">
      <c r="A114" s="2">
        <v>44710.509919386575</v>
      </c>
      <c r="B114" s="1" t="s">
        <v>1104</v>
      </c>
      <c r="C114" s="1" t="s">
        <v>1105</v>
      </c>
      <c r="D114" s="1" t="s">
        <v>1106</v>
      </c>
      <c r="E114" s="1" t="s">
        <v>74</v>
      </c>
      <c r="F114" s="1">
        <v>1</v>
      </c>
      <c r="G114" s="1" t="s">
        <v>93</v>
      </c>
      <c r="H114" s="1" t="s">
        <v>31</v>
      </c>
      <c r="I114" s="1" t="s">
        <v>31</v>
      </c>
      <c r="J114" s="1" t="s">
        <v>31</v>
      </c>
      <c r="K114" s="1" t="s">
        <v>31</v>
      </c>
      <c r="L114" s="1" t="s">
        <v>1107</v>
      </c>
      <c r="M114" s="1" t="s">
        <v>31</v>
      </c>
      <c r="N114" s="1" t="s">
        <v>58</v>
      </c>
      <c r="O114" s="1" t="s">
        <v>108</v>
      </c>
      <c r="P114" s="1" t="s">
        <v>60</v>
      </c>
      <c r="Q114" s="1" t="s">
        <v>1108</v>
      </c>
      <c r="R114" s="1" t="s">
        <v>395</v>
      </c>
      <c r="S114" s="1" t="s">
        <v>112</v>
      </c>
      <c r="T114" s="1" t="s">
        <v>909</v>
      </c>
      <c r="U114" s="1" t="s">
        <v>459</v>
      </c>
      <c r="V114" s="1" t="s">
        <v>1109</v>
      </c>
      <c r="W114" s="1" t="s">
        <v>138</v>
      </c>
      <c r="X114" s="1" t="s">
        <v>117</v>
      </c>
    </row>
    <row r="115" spans="1:27" ht="12.7" x14ac:dyDescent="0.4">
      <c r="A115" s="2">
        <v>44710.761676655093</v>
      </c>
      <c r="B115" s="1" t="s">
        <v>1110</v>
      </c>
      <c r="C115" s="1" t="s">
        <v>1111</v>
      </c>
      <c r="D115" s="1">
        <v>13100</v>
      </c>
      <c r="E115" s="1" t="s">
        <v>30</v>
      </c>
      <c r="F115" s="1">
        <v>2</v>
      </c>
      <c r="G115" s="1" t="s">
        <v>93</v>
      </c>
      <c r="H115" s="1" t="s">
        <v>173</v>
      </c>
      <c r="I115" s="1" t="s">
        <v>173</v>
      </c>
      <c r="J115" s="1" t="s">
        <v>173</v>
      </c>
      <c r="K115" s="1" t="s">
        <v>107</v>
      </c>
      <c r="L115" s="1" t="s">
        <v>862</v>
      </c>
      <c r="M115" s="1" t="s">
        <v>173</v>
      </c>
      <c r="N115" s="1" t="s">
        <v>1112</v>
      </c>
      <c r="O115" s="1" t="s">
        <v>1113</v>
      </c>
      <c r="P115" s="1" t="s">
        <v>696</v>
      </c>
      <c r="Q115" s="1" t="s">
        <v>572</v>
      </c>
      <c r="R115" s="1" t="s">
        <v>62</v>
      </c>
      <c r="S115" s="1" t="s">
        <v>927</v>
      </c>
      <c r="T115" s="1" t="s">
        <v>1114</v>
      </c>
      <c r="U115" s="1" t="s">
        <v>1115</v>
      </c>
      <c r="V115" s="1" t="s">
        <v>626</v>
      </c>
      <c r="W115" s="1" t="s">
        <v>116</v>
      </c>
      <c r="X115" s="1" t="s">
        <v>117</v>
      </c>
      <c r="Z115" s="1" t="s">
        <v>226</v>
      </c>
    </row>
    <row r="116" spans="1:27" ht="12.7" x14ac:dyDescent="0.4">
      <c r="A116" s="2">
        <v>44710.774920219905</v>
      </c>
      <c r="B116" s="1" t="s">
        <v>1116</v>
      </c>
      <c r="C116" s="1" t="s">
        <v>1117</v>
      </c>
      <c r="D116" s="1" t="s">
        <v>1118</v>
      </c>
      <c r="E116" s="1" t="s">
        <v>30</v>
      </c>
      <c r="F116" s="1">
        <v>3</v>
      </c>
      <c r="G116" s="1" t="s">
        <v>93</v>
      </c>
      <c r="H116" s="1" t="s">
        <v>107</v>
      </c>
      <c r="I116" s="1" t="s">
        <v>107</v>
      </c>
      <c r="J116" s="1" t="s">
        <v>107</v>
      </c>
      <c r="K116" s="1" t="s">
        <v>107</v>
      </c>
      <c r="L116" s="1" t="s">
        <v>125</v>
      </c>
      <c r="M116" s="1" t="s">
        <v>173</v>
      </c>
      <c r="N116" s="1" t="s">
        <v>874</v>
      </c>
      <c r="O116" s="1" t="s">
        <v>96</v>
      </c>
      <c r="P116" s="1" t="s">
        <v>241</v>
      </c>
      <c r="Q116" s="1" t="s">
        <v>1119</v>
      </c>
      <c r="R116" s="1" t="s">
        <v>1120</v>
      </c>
      <c r="S116" s="1" t="s">
        <v>927</v>
      </c>
      <c r="T116" s="1" t="s">
        <v>458</v>
      </c>
      <c r="U116" s="1" t="s">
        <v>1115</v>
      </c>
      <c r="V116" s="1" t="s">
        <v>115</v>
      </c>
      <c r="W116" s="1" t="s">
        <v>67</v>
      </c>
      <c r="X116" s="1" t="s">
        <v>42</v>
      </c>
      <c r="Z116" s="1" t="s">
        <v>1121</v>
      </c>
    </row>
    <row r="117" spans="1:27" ht="12.7" x14ac:dyDescent="0.4">
      <c r="A117" s="2">
        <v>44713.741926284725</v>
      </c>
      <c r="B117" s="1" t="s">
        <v>1122</v>
      </c>
      <c r="C117" s="1" t="s">
        <v>1123</v>
      </c>
      <c r="D117" s="3" t="s">
        <v>1124</v>
      </c>
      <c r="E117" s="1" t="s">
        <v>30</v>
      </c>
      <c r="G117" s="1" t="s">
        <v>93</v>
      </c>
      <c r="H117" s="1" t="s">
        <v>173</v>
      </c>
      <c r="I117" s="1" t="s">
        <v>173</v>
      </c>
      <c r="J117" s="1" t="s">
        <v>173</v>
      </c>
      <c r="K117" s="1" t="s">
        <v>173</v>
      </c>
      <c r="L117" s="1" t="s">
        <v>95</v>
      </c>
      <c r="M117" s="1" t="s">
        <v>173</v>
      </c>
      <c r="N117" s="1" t="s">
        <v>133</v>
      </c>
      <c r="O117" s="1" t="s">
        <v>108</v>
      </c>
      <c r="P117" s="1" t="s">
        <v>35</v>
      </c>
      <c r="Q117" s="1" t="s">
        <v>156</v>
      </c>
      <c r="R117" s="1" t="s">
        <v>62</v>
      </c>
      <c r="S117" s="1" t="s">
        <v>1125</v>
      </c>
      <c r="T117" s="1" t="s">
        <v>64</v>
      </c>
      <c r="U117" s="1" t="s">
        <v>1126</v>
      </c>
      <c r="V117" s="1" t="s">
        <v>1127</v>
      </c>
      <c r="W117" s="1" t="s">
        <v>67</v>
      </c>
      <c r="X117" s="1" t="s">
        <v>68</v>
      </c>
      <c r="Y117" s="1" t="s">
        <v>1128</v>
      </c>
      <c r="Z117" s="1" t="s">
        <v>88</v>
      </c>
    </row>
    <row r="118" spans="1:27" ht="12.7" x14ac:dyDescent="0.4">
      <c r="A118" s="2">
        <v>44718.921302719908</v>
      </c>
      <c r="B118" s="1" t="s">
        <v>1129</v>
      </c>
      <c r="C118" s="49" t="s">
        <v>1130</v>
      </c>
      <c r="D118" s="3" t="s">
        <v>1131</v>
      </c>
      <c r="E118" s="1" t="s">
        <v>30</v>
      </c>
      <c r="F118" s="1">
        <v>1</v>
      </c>
      <c r="G118" s="1" t="s">
        <v>93</v>
      </c>
      <c r="H118" s="1" t="s">
        <v>173</v>
      </c>
      <c r="I118" s="1" t="s">
        <v>1132</v>
      </c>
      <c r="J118" s="1" t="s">
        <v>173</v>
      </c>
      <c r="K118" s="1" t="s">
        <v>173</v>
      </c>
      <c r="L118" s="1" t="s">
        <v>95</v>
      </c>
      <c r="M118" s="1" t="s">
        <v>173</v>
      </c>
      <c r="N118" s="1" t="s">
        <v>133</v>
      </c>
      <c r="O118" s="1" t="s">
        <v>1133</v>
      </c>
      <c r="P118" s="1" t="s">
        <v>35</v>
      </c>
      <c r="Q118" s="1" t="s">
        <v>156</v>
      </c>
      <c r="R118" s="1" t="s">
        <v>1134</v>
      </c>
      <c r="S118" s="1" t="s">
        <v>1135</v>
      </c>
      <c r="T118" s="1" t="s">
        <v>1136</v>
      </c>
      <c r="U118" s="1" t="s">
        <v>175</v>
      </c>
      <c r="V118" s="1" t="s">
        <v>626</v>
      </c>
      <c r="W118" s="1" t="s">
        <v>67</v>
      </c>
      <c r="X118" s="1" t="s">
        <v>68</v>
      </c>
      <c r="Y118" s="1" t="s">
        <v>1137</v>
      </c>
      <c r="Z118" s="1" t="s">
        <v>1138</v>
      </c>
      <c r="AA118" s="1" t="s">
        <v>1139</v>
      </c>
    </row>
    <row r="119" spans="1:27" ht="12.7" x14ac:dyDescent="0.4">
      <c r="A119" s="2">
        <v>44721.848142581017</v>
      </c>
      <c r="B119" s="1" t="s">
        <v>1140</v>
      </c>
      <c r="C119" s="1" t="s">
        <v>1141</v>
      </c>
      <c r="D119" s="1" t="s">
        <v>1142</v>
      </c>
      <c r="E119" s="1" t="s">
        <v>30</v>
      </c>
      <c r="F119" s="1" t="s">
        <v>1143</v>
      </c>
      <c r="G119" s="1" t="s">
        <v>93</v>
      </c>
      <c r="H119" s="1" t="s">
        <v>546</v>
      </c>
      <c r="I119" s="1" t="s">
        <v>1144</v>
      </c>
      <c r="J119" s="1" t="s">
        <v>1145</v>
      </c>
      <c r="K119" s="1" t="s">
        <v>1146</v>
      </c>
      <c r="L119" s="1" t="s">
        <v>32</v>
      </c>
      <c r="M119" s="1" t="s">
        <v>1147</v>
      </c>
      <c r="N119" s="1" t="s">
        <v>58</v>
      </c>
      <c r="O119" s="1" t="s">
        <v>162</v>
      </c>
      <c r="P119" s="1" t="s">
        <v>97</v>
      </c>
      <c r="Q119" s="1" t="s">
        <v>1148</v>
      </c>
      <c r="R119" s="1" t="s">
        <v>885</v>
      </c>
      <c r="S119" s="1" t="s">
        <v>385</v>
      </c>
      <c r="T119" s="1" t="s">
        <v>909</v>
      </c>
      <c r="U119" s="1" t="s">
        <v>1149</v>
      </c>
      <c r="V119" s="1" t="s">
        <v>1150</v>
      </c>
      <c r="W119" s="1" t="s">
        <v>138</v>
      </c>
      <c r="X119" s="1" t="s">
        <v>1151</v>
      </c>
      <c r="Y119" s="1" t="s">
        <v>1152</v>
      </c>
      <c r="Z119" s="1" t="s">
        <v>1153</v>
      </c>
      <c r="AA119" s="1" t="s">
        <v>1154</v>
      </c>
    </row>
    <row r="120" spans="1:27" ht="12.7" x14ac:dyDescent="0.4">
      <c r="A120" s="2">
        <v>44721.988755023151</v>
      </c>
      <c r="B120" s="1" t="s">
        <v>1155</v>
      </c>
      <c r="C120" s="1" t="s">
        <v>1156</v>
      </c>
      <c r="D120" s="1" t="s">
        <v>1157</v>
      </c>
      <c r="E120" s="1" t="s">
        <v>30</v>
      </c>
      <c r="F120" s="1">
        <v>1</v>
      </c>
      <c r="G120" s="1" t="s">
        <v>93</v>
      </c>
      <c r="H120" s="1" t="s">
        <v>107</v>
      </c>
      <c r="I120" s="1" t="s">
        <v>107</v>
      </c>
      <c r="K120" s="1" t="s">
        <v>107</v>
      </c>
      <c r="L120" s="1" t="s">
        <v>368</v>
      </c>
      <c r="N120" s="1" t="s">
        <v>133</v>
      </c>
      <c r="O120" s="1" t="s">
        <v>34</v>
      </c>
      <c r="P120" s="1" t="s">
        <v>109</v>
      </c>
      <c r="Q120" s="1" t="s">
        <v>156</v>
      </c>
      <c r="R120" s="1" t="s">
        <v>62</v>
      </c>
      <c r="S120" s="1" t="s">
        <v>1158</v>
      </c>
      <c r="T120" s="1" t="s">
        <v>137</v>
      </c>
      <c r="U120" s="1" t="s">
        <v>233</v>
      </c>
      <c r="W120" s="1" t="s">
        <v>67</v>
      </c>
      <c r="X120" s="1" t="s">
        <v>460</v>
      </c>
      <c r="Y120" s="1" t="s">
        <v>1159</v>
      </c>
      <c r="Z120" s="1" t="s">
        <v>146</v>
      </c>
    </row>
    <row r="121" spans="1:27" ht="12.7" x14ac:dyDescent="0.4">
      <c r="A121" s="2">
        <v>44723.781374999999</v>
      </c>
      <c r="B121" s="1" t="s">
        <v>595</v>
      </c>
      <c r="C121" s="1" t="s">
        <v>1160</v>
      </c>
      <c r="D121" s="3" t="s">
        <v>1161</v>
      </c>
      <c r="X121" s="1" t="s">
        <v>460</v>
      </c>
    </row>
    <row r="122" spans="1:27" ht="12.7" x14ac:dyDescent="0.4">
      <c r="A122" s="2">
        <v>44726.645928923608</v>
      </c>
      <c r="B122" s="1" t="s">
        <v>1162</v>
      </c>
      <c r="C122" s="1" t="s">
        <v>1163</v>
      </c>
      <c r="D122" s="1" t="s">
        <v>1164</v>
      </c>
      <c r="E122" s="1" t="s">
        <v>161</v>
      </c>
      <c r="F122" s="1" t="s">
        <v>1165</v>
      </c>
      <c r="G122" s="1" t="s">
        <v>93</v>
      </c>
      <c r="L122" s="1" t="s">
        <v>660</v>
      </c>
      <c r="N122" s="1" t="s">
        <v>133</v>
      </c>
      <c r="O122" s="1" t="s">
        <v>108</v>
      </c>
      <c r="P122" s="1" t="s">
        <v>696</v>
      </c>
      <c r="Q122" s="1" t="s">
        <v>1166</v>
      </c>
      <c r="R122" s="1" t="s">
        <v>62</v>
      </c>
      <c r="S122" s="1" t="s">
        <v>927</v>
      </c>
      <c r="T122" s="1" t="s">
        <v>64</v>
      </c>
      <c r="Z122" s="1" t="s">
        <v>557</v>
      </c>
    </row>
    <row r="123" spans="1:27" ht="12.7" x14ac:dyDescent="0.4">
      <c r="A123" s="2">
        <v>44742.597133611111</v>
      </c>
      <c r="B123" s="1" t="s">
        <v>1167</v>
      </c>
      <c r="C123" s="1" t="s">
        <v>1168</v>
      </c>
      <c r="D123" s="1" t="s">
        <v>1169</v>
      </c>
      <c r="E123" s="1" t="s">
        <v>30</v>
      </c>
      <c r="F123" s="1">
        <v>1</v>
      </c>
      <c r="G123" s="1" t="s">
        <v>31</v>
      </c>
      <c r="H123" s="1" t="s">
        <v>248</v>
      </c>
      <c r="I123" s="1" t="s">
        <v>93</v>
      </c>
      <c r="J123" s="1" t="s">
        <v>420</v>
      </c>
      <c r="K123" s="1" t="s">
        <v>420</v>
      </c>
      <c r="L123" s="1" t="s">
        <v>125</v>
      </c>
      <c r="M123" s="1" t="s">
        <v>248</v>
      </c>
      <c r="N123" s="1" t="s">
        <v>133</v>
      </c>
      <c r="O123" s="1" t="s">
        <v>108</v>
      </c>
      <c r="Q123" s="1" t="s">
        <v>328</v>
      </c>
      <c r="R123" s="1" t="s">
        <v>395</v>
      </c>
      <c r="S123" s="1" t="s">
        <v>83</v>
      </c>
      <c r="T123" s="1" t="s">
        <v>137</v>
      </c>
      <c r="U123" s="1" t="s">
        <v>233</v>
      </c>
      <c r="V123" s="1" t="s">
        <v>1170</v>
      </c>
      <c r="W123" s="1" t="s">
        <v>211</v>
      </c>
      <c r="X123" s="1" t="s">
        <v>68</v>
      </c>
      <c r="Y123" s="1" t="s">
        <v>1171</v>
      </c>
      <c r="Z123" s="1" t="s">
        <v>831</v>
      </c>
    </row>
    <row r="124" spans="1:27" ht="12.7" x14ac:dyDescent="0.4">
      <c r="A124" s="2">
        <v>44746.704808935188</v>
      </c>
      <c r="B124" s="1" t="s">
        <v>1172</v>
      </c>
      <c r="C124" s="1" t="s">
        <v>1173</v>
      </c>
      <c r="D124" s="3" t="s">
        <v>1174</v>
      </c>
      <c r="E124" s="1" t="s">
        <v>30</v>
      </c>
      <c r="F124" s="1">
        <v>2</v>
      </c>
      <c r="G124" s="1" t="s">
        <v>31</v>
      </c>
      <c r="H124" s="1" t="s">
        <v>31</v>
      </c>
      <c r="I124" s="1" t="s">
        <v>31</v>
      </c>
      <c r="K124" s="1" t="s">
        <v>31</v>
      </c>
      <c r="L124" s="1" t="s">
        <v>862</v>
      </c>
      <c r="M124" s="1" t="s">
        <v>31</v>
      </c>
      <c r="N124" s="1" t="s">
        <v>58</v>
      </c>
      <c r="O124" s="1" t="s">
        <v>305</v>
      </c>
      <c r="P124" s="1" t="s">
        <v>109</v>
      </c>
      <c r="Q124" s="1" t="s">
        <v>110</v>
      </c>
      <c r="R124" s="1" t="s">
        <v>409</v>
      </c>
      <c r="S124" s="1" t="s">
        <v>786</v>
      </c>
      <c r="T124" s="1" t="s">
        <v>909</v>
      </c>
      <c r="U124" s="1" t="s">
        <v>101</v>
      </c>
      <c r="V124" s="1" t="s">
        <v>284</v>
      </c>
      <c r="W124" s="1" t="s">
        <v>67</v>
      </c>
      <c r="X124" s="1" t="s">
        <v>68</v>
      </c>
      <c r="Y124" s="1" t="s">
        <v>1175</v>
      </c>
      <c r="Z124" s="1" t="s">
        <v>88</v>
      </c>
    </row>
    <row r="125" spans="1:27" ht="12.7" x14ac:dyDescent="0.4">
      <c r="A125" s="2">
        <v>44748.918131701386</v>
      </c>
      <c r="B125" s="1" t="s">
        <v>1176</v>
      </c>
      <c r="C125" s="1" t="s">
        <v>1177</v>
      </c>
      <c r="D125" s="1" t="s">
        <v>1178</v>
      </c>
      <c r="E125" s="1" t="s">
        <v>554</v>
      </c>
      <c r="F125" s="1">
        <v>4</v>
      </c>
      <c r="G125" s="1" t="s">
        <v>93</v>
      </c>
      <c r="H125" s="1" t="s">
        <v>31</v>
      </c>
      <c r="I125" s="1" t="s">
        <v>31</v>
      </c>
      <c r="K125" s="1" t="s">
        <v>31</v>
      </c>
      <c r="L125" s="1" t="s">
        <v>1179</v>
      </c>
      <c r="M125" s="1" t="s">
        <v>31</v>
      </c>
      <c r="N125" s="1" t="s">
        <v>133</v>
      </c>
      <c r="O125" s="1" t="s">
        <v>34</v>
      </c>
      <c r="P125" s="1" t="s">
        <v>163</v>
      </c>
      <c r="Q125" s="1" t="s">
        <v>1180</v>
      </c>
      <c r="R125" s="1" t="s">
        <v>1059</v>
      </c>
      <c r="S125" s="1" t="s">
        <v>1181</v>
      </c>
      <c r="T125" s="1" t="s">
        <v>843</v>
      </c>
      <c r="U125" s="1" t="s">
        <v>1182</v>
      </c>
      <c r="V125" s="1" t="s">
        <v>967</v>
      </c>
      <c r="W125" s="1" t="s">
        <v>1183</v>
      </c>
      <c r="X125" s="1" t="s">
        <v>42</v>
      </c>
      <c r="Y125" s="1" t="s">
        <v>1184</v>
      </c>
      <c r="Z125" s="1" t="s">
        <v>531</v>
      </c>
    </row>
    <row r="126" spans="1:27" ht="12.7" x14ac:dyDescent="0.4">
      <c r="A126" s="2">
        <v>44752.496875925921</v>
      </c>
      <c r="B126" s="1" t="s">
        <v>1185</v>
      </c>
      <c r="E126" s="1" t="s">
        <v>30</v>
      </c>
      <c r="F126" s="1">
        <v>5</v>
      </c>
      <c r="G126" s="1" t="s">
        <v>31</v>
      </c>
      <c r="H126" s="1" t="s">
        <v>107</v>
      </c>
      <c r="I126" s="1" t="s">
        <v>250</v>
      </c>
      <c r="K126" s="1" t="s">
        <v>107</v>
      </c>
      <c r="L126" s="1" t="s">
        <v>862</v>
      </c>
      <c r="N126" s="1" t="s">
        <v>133</v>
      </c>
      <c r="O126" s="1" t="s">
        <v>34</v>
      </c>
      <c r="P126" s="1" t="s">
        <v>109</v>
      </c>
      <c r="Q126" s="1" t="s">
        <v>156</v>
      </c>
      <c r="R126" s="1" t="s">
        <v>62</v>
      </c>
      <c r="S126" s="1" t="s">
        <v>1125</v>
      </c>
      <c r="T126" s="1" t="s">
        <v>857</v>
      </c>
      <c r="U126" s="1" t="s">
        <v>65</v>
      </c>
      <c r="V126" s="1" t="s">
        <v>158</v>
      </c>
      <c r="W126" s="1" t="s">
        <v>211</v>
      </c>
      <c r="X126" s="1" t="s">
        <v>68</v>
      </c>
      <c r="Y126" s="1" t="s">
        <v>1186</v>
      </c>
      <c r="Z126" s="1" t="s">
        <v>226</v>
      </c>
    </row>
    <row r="127" spans="1:27" ht="12.7" x14ac:dyDescent="0.4">
      <c r="A127" s="2">
        <v>44760.45626648148</v>
      </c>
      <c r="B127" s="1" t="s">
        <v>1187</v>
      </c>
      <c r="C127" s="49" t="s">
        <v>1188</v>
      </c>
      <c r="D127" s="3" t="s">
        <v>1189</v>
      </c>
      <c r="E127" s="1" t="s">
        <v>391</v>
      </c>
      <c r="F127" s="1">
        <v>6</v>
      </c>
      <c r="G127" s="1" t="s">
        <v>93</v>
      </c>
      <c r="L127" s="1" t="s">
        <v>32</v>
      </c>
      <c r="N127" s="1" t="s">
        <v>262</v>
      </c>
      <c r="O127" s="1" t="s">
        <v>162</v>
      </c>
      <c r="P127" s="1" t="s">
        <v>97</v>
      </c>
      <c r="Q127" s="1" t="s">
        <v>1190</v>
      </c>
      <c r="R127" s="1" t="s">
        <v>185</v>
      </c>
      <c r="S127" s="1" t="s">
        <v>1191</v>
      </c>
      <c r="T127" s="1" t="s">
        <v>1192</v>
      </c>
      <c r="U127" s="1" t="s">
        <v>101</v>
      </c>
      <c r="W127" s="1" t="s">
        <v>138</v>
      </c>
      <c r="X127" s="1" t="s">
        <v>117</v>
      </c>
      <c r="Y127" s="1" t="s">
        <v>1193</v>
      </c>
      <c r="Z127" s="1" t="s">
        <v>869</v>
      </c>
    </row>
    <row r="128" spans="1:27" ht="12.7" x14ac:dyDescent="0.4">
      <c r="A128" s="2">
        <v>44760.690382685185</v>
      </c>
      <c r="B128" s="1" t="s">
        <v>1194</v>
      </c>
      <c r="C128" s="1" t="s">
        <v>1195</v>
      </c>
      <c r="D128" s="1" t="s">
        <v>1196</v>
      </c>
      <c r="E128" s="1" t="s">
        <v>1197</v>
      </c>
      <c r="F128" s="1">
        <v>2</v>
      </c>
      <c r="G128" s="1" t="s">
        <v>93</v>
      </c>
      <c r="H128" s="1" t="s">
        <v>31</v>
      </c>
      <c r="I128" s="1" t="s">
        <v>31</v>
      </c>
      <c r="K128" s="1" t="s">
        <v>31</v>
      </c>
      <c r="L128" s="1" t="s">
        <v>570</v>
      </c>
      <c r="M128" s="1" t="s">
        <v>1198</v>
      </c>
      <c r="N128" s="1" t="s">
        <v>1199</v>
      </c>
      <c r="O128" s="1" t="s">
        <v>108</v>
      </c>
      <c r="P128" s="1" t="s">
        <v>193</v>
      </c>
      <c r="Q128" s="1" t="s">
        <v>1200</v>
      </c>
      <c r="R128" s="1" t="s">
        <v>1059</v>
      </c>
      <c r="S128" s="1" t="s">
        <v>83</v>
      </c>
      <c r="T128" s="1" t="s">
        <v>1201</v>
      </c>
      <c r="U128" s="1" t="s">
        <v>169</v>
      </c>
      <c r="V128" s="1" t="s">
        <v>522</v>
      </c>
      <c r="W128" s="1" t="s">
        <v>67</v>
      </c>
      <c r="X128" s="1" t="s">
        <v>1202</v>
      </c>
      <c r="Y128" s="1" t="s">
        <v>1203</v>
      </c>
      <c r="Z128" s="1" t="s">
        <v>557</v>
      </c>
      <c r="AA128" s="1" t="s">
        <v>1204</v>
      </c>
    </row>
    <row r="129" spans="1:27" ht="12.7" x14ac:dyDescent="0.4">
      <c r="A129" s="2">
        <v>44764.663219016205</v>
      </c>
      <c r="B129" s="1" t="s">
        <v>1205</v>
      </c>
      <c r="C129" s="1" t="s">
        <v>1206</v>
      </c>
      <c r="D129" s="3" t="s">
        <v>1207</v>
      </c>
      <c r="E129" s="1" t="s">
        <v>30</v>
      </c>
      <c r="F129" s="1">
        <v>4</v>
      </c>
      <c r="G129" s="1" t="s">
        <v>93</v>
      </c>
      <c r="H129" s="1" t="s">
        <v>31</v>
      </c>
      <c r="I129" s="1" t="s">
        <v>1208</v>
      </c>
      <c r="K129" s="1" t="s">
        <v>31</v>
      </c>
      <c r="L129" s="1" t="s">
        <v>95</v>
      </c>
      <c r="M129" s="1" t="s">
        <v>31</v>
      </c>
      <c r="N129" s="1" t="s">
        <v>58</v>
      </c>
      <c r="O129" s="1" t="s">
        <v>108</v>
      </c>
      <c r="P129" s="1" t="s">
        <v>60</v>
      </c>
      <c r="Q129" s="1" t="s">
        <v>156</v>
      </c>
      <c r="R129" s="1" t="s">
        <v>885</v>
      </c>
      <c r="S129" s="1" t="s">
        <v>136</v>
      </c>
      <c r="U129" s="1" t="s">
        <v>1209</v>
      </c>
      <c r="V129" s="1" t="s">
        <v>224</v>
      </c>
      <c r="W129" s="1" t="s">
        <v>138</v>
      </c>
      <c r="X129" s="1" t="s">
        <v>117</v>
      </c>
      <c r="Y129" s="1" t="s">
        <v>1210</v>
      </c>
    </row>
    <row r="130" spans="1:27" ht="12.7" x14ac:dyDescent="0.4">
      <c r="A130" s="2">
        <v>44765.624456631944</v>
      </c>
      <c r="B130" s="1" t="s">
        <v>1211</v>
      </c>
      <c r="C130" s="1" t="s">
        <v>1212</v>
      </c>
      <c r="E130" s="1" t="s">
        <v>74</v>
      </c>
      <c r="F130" s="1">
        <v>2</v>
      </c>
      <c r="G130" s="1" t="s">
        <v>93</v>
      </c>
      <c r="H130" s="1" t="s">
        <v>1213</v>
      </c>
      <c r="I130" s="1" t="s">
        <v>1214</v>
      </c>
      <c r="K130" s="1" t="s">
        <v>1214</v>
      </c>
      <c r="L130" s="1" t="s">
        <v>1215</v>
      </c>
      <c r="M130" s="1" t="s">
        <v>1216</v>
      </c>
      <c r="N130" s="1" t="s">
        <v>1217</v>
      </c>
      <c r="O130" s="1" t="s">
        <v>1218</v>
      </c>
      <c r="P130" s="1" t="s">
        <v>35</v>
      </c>
      <c r="Q130" s="1" t="s">
        <v>1219</v>
      </c>
      <c r="R130" s="1" t="s">
        <v>395</v>
      </c>
      <c r="S130" s="1" t="s">
        <v>1220</v>
      </c>
      <c r="T130" s="1" t="s">
        <v>1221</v>
      </c>
      <c r="U130" s="1" t="s">
        <v>1222</v>
      </c>
      <c r="V130" s="1" t="s">
        <v>626</v>
      </c>
      <c r="W130" s="1" t="s">
        <v>138</v>
      </c>
      <c r="X130" s="1" t="s">
        <v>117</v>
      </c>
      <c r="Y130" s="1" t="s">
        <v>1223</v>
      </c>
      <c r="Z130" s="1" t="s">
        <v>575</v>
      </c>
      <c r="AA130" s="1" t="s">
        <v>1224</v>
      </c>
    </row>
    <row r="131" spans="1:27" ht="12.7" x14ac:dyDescent="0.4">
      <c r="A131" s="2">
        <v>44770.354953287038</v>
      </c>
      <c r="B131" s="1" t="s">
        <v>1225</v>
      </c>
      <c r="C131" s="1" t="s">
        <v>1226</v>
      </c>
      <c r="E131" s="1" t="s">
        <v>30</v>
      </c>
      <c r="F131" s="1">
        <v>2</v>
      </c>
      <c r="G131" s="1" t="s">
        <v>93</v>
      </c>
      <c r="H131" s="1" t="s">
        <v>31</v>
      </c>
      <c r="I131" s="1" t="s">
        <v>248</v>
      </c>
      <c r="K131" s="1" t="s">
        <v>248</v>
      </c>
      <c r="L131" s="1" t="s">
        <v>95</v>
      </c>
      <c r="M131" s="1" t="s">
        <v>420</v>
      </c>
      <c r="N131" s="1" t="s">
        <v>58</v>
      </c>
      <c r="O131" s="1" t="s">
        <v>108</v>
      </c>
      <c r="P131" s="1" t="s">
        <v>241</v>
      </c>
      <c r="Q131" s="1" t="s">
        <v>919</v>
      </c>
      <c r="R131" s="1" t="s">
        <v>537</v>
      </c>
      <c r="S131" s="1" t="s">
        <v>927</v>
      </c>
      <c r="T131" s="1" t="s">
        <v>458</v>
      </c>
      <c r="U131" s="1" t="s">
        <v>233</v>
      </c>
      <c r="V131" s="1" t="s">
        <v>115</v>
      </c>
      <c r="W131" s="1" t="s">
        <v>138</v>
      </c>
      <c r="X131" s="1" t="s">
        <v>117</v>
      </c>
      <c r="Y131" s="1" t="s">
        <v>1227</v>
      </c>
      <c r="Z131" s="1" t="s">
        <v>1228</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54177-A371-4A3D-A359-01616A2C3F7D}">
  <dimension ref="B1:Y180"/>
  <sheetViews>
    <sheetView topLeftCell="U143" zoomScale="40" zoomScaleNormal="40" workbookViewId="0">
      <selection activeCell="W152" sqref="W152"/>
    </sheetView>
  </sheetViews>
  <sheetFormatPr defaultColWidth="10.8203125" defaultRowHeight="12.7" x14ac:dyDescent="0.4"/>
  <cols>
    <col min="1" max="1" width="5" customWidth="1"/>
    <col min="3" max="3" width="23" customWidth="1"/>
    <col min="4" max="4" width="7.3515625" customWidth="1"/>
    <col min="5" max="5" width="13.46875" customWidth="1"/>
    <col min="6" max="6" width="21.17578125" customWidth="1"/>
    <col min="7" max="7" width="95" customWidth="1"/>
    <col min="8" max="8" width="71.46875" customWidth="1"/>
    <col min="9" max="9" width="99" customWidth="1"/>
    <col min="10" max="10" width="123.17578125" customWidth="1"/>
    <col min="11" max="11" width="84.8203125" customWidth="1"/>
    <col min="12" max="12" width="142.46875" customWidth="1"/>
    <col min="13" max="13" width="45.46875" customWidth="1"/>
    <col min="14" max="14" width="14.46875" customWidth="1"/>
    <col min="15" max="15" width="40.8203125" customWidth="1"/>
    <col min="16" max="16" width="82.8203125" customWidth="1"/>
    <col min="17" max="17" width="111" customWidth="1"/>
    <col min="18" max="18" width="61.17578125" customWidth="1"/>
    <col min="19" max="19" width="6" customWidth="1"/>
    <col min="20" max="20" width="52.3515625" customWidth="1"/>
    <col min="21" max="21" width="21.8203125" customWidth="1"/>
    <col min="22" max="22" width="128" customWidth="1"/>
    <col min="23" max="23" width="22.64453125" customWidth="1"/>
    <col min="24" max="24" width="255.46875" customWidth="1"/>
  </cols>
  <sheetData>
    <row r="1" spans="2:25" s="12" customFormat="1" x14ac:dyDescent="0.4">
      <c r="C1" s="12" t="s">
        <v>4</v>
      </c>
      <c r="E1" s="12" t="s">
        <v>6</v>
      </c>
      <c r="G1" s="12" t="s">
        <v>7</v>
      </c>
      <c r="H1" s="12" t="s">
        <v>8</v>
      </c>
      <c r="I1" s="12" t="s">
        <v>10</v>
      </c>
      <c r="J1" s="12" t="s">
        <v>11</v>
      </c>
      <c r="K1" s="12" t="s">
        <v>12</v>
      </c>
      <c r="L1" s="12" t="s">
        <v>13</v>
      </c>
      <c r="M1" s="12" t="s">
        <v>14</v>
      </c>
      <c r="N1" s="12" t="s">
        <v>15</v>
      </c>
      <c r="O1" s="12" t="s">
        <v>16</v>
      </c>
      <c r="P1" s="12" t="s">
        <v>17</v>
      </c>
      <c r="Q1" s="12" t="s">
        <v>18</v>
      </c>
      <c r="R1" s="12" t="s">
        <v>19</v>
      </c>
      <c r="S1" s="12" t="s">
        <v>20</v>
      </c>
      <c r="T1" s="12" t="s">
        <v>21</v>
      </c>
      <c r="U1" s="12" t="s">
        <v>22</v>
      </c>
      <c r="V1" s="12" t="s">
        <v>23</v>
      </c>
      <c r="W1" s="12" t="s">
        <v>24</v>
      </c>
      <c r="X1" s="12" t="s">
        <v>25</v>
      </c>
      <c r="Y1" s="12" t="s">
        <v>26</v>
      </c>
    </row>
    <row r="2" spans="2:25" ht="18" customHeight="1" x14ac:dyDescent="0.4">
      <c r="B2">
        <v>1</v>
      </c>
      <c r="C2" s="6" t="s">
        <v>30</v>
      </c>
      <c r="D2">
        <v>1</v>
      </c>
      <c r="E2" t="s">
        <v>31</v>
      </c>
      <c r="G2" s="16" t="s">
        <v>107</v>
      </c>
      <c r="H2" s="16" t="s">
        <v>107</v>
      </c>
      <c r="I2" t="s">
        <v>107</v>
      </c>
      <c r="J2" s="13" t="s">
        <v>32</v>
      </c>
      <c r="K2" t="s">
        <v>107</v>
      </c>
      <c r="L2" s="13" t="s">
        <v>33</v>
      </c>
      <c r="M2" s="12" t="s">
        <v>34</v>
      </c>
      <c r="N2" t="s">
        <v>35</v>
      </c>
      <c r="O2" t="s">
        <v>36</v>
      </c>
      <c r="P2" t="s">
        <v>37</v>
      </c>
      <c r="R2" t="s">
        <v>38</v>
      </c>
      <c r="S2" t="s">
        <v>39</v>
      </c>
      <c r="T2" t="s">
        <v>40</v>
      </c>
      <c r="U2" t="s">
        <v>41</v>
      </c>
      <c r="V2" t="s">
        <v>42</v>
      </c>
    </row>
    <row r="3" spans="2:25" ht="18" customHeight="1" x14ac:dyDescent="0.4">
      <c r="B3">
        <v>2</v>
      </c>
      <c r="C3" s="6" t="s">
        <v>30</v>
      </c>
      <c r="D3">
        <v>1</v>
      </c>
      <c r="E3" t="s">
        <v>31</v>
      </c>
      <c r="G3" s="16" t="s">
        <v>107</v>
      </c>
      <c r="H3" s="16" t="s">
        <v>107</v>
      </c>
      <c r="I3" t="s">
        <v>107</v>
      </c>
      <c r="J3" s="13" t="s">
        <v>48</v>
      </c>
      <c r="K3" t="s">
        <v>107</v>
      </c>
      <c r="L3" t="s">
        <v>443</v>
      </c>
      <c r="M3" t="s">
        <v>443</v>
      </c>
      <c r="O3" t="s">
        <v>725</v>
      </c>
      <c r="P3" t="s">
        <v>725</v>
      </c>
      <c r="Q3" t="s">
        <v>725</v>
      </c>
      <c r="R3" t="s">
        <v>725</v>
      </c>
      <c r="S3" t="s">
        <v>39</v>
      </c>
      <c r="T3" t="s">
        <v>49</v>
      </c>
      <c r="U3" t="s">
        <v>50</v>
      </c>
      <c r="V3" t="s">
        <v>42</v>
      </c>
      <c r="W3" s="42" t="s">
        <v>51</v>
      </c>
      <c r="X3" t="s">
        <v>52</v>
      </c>
      <c r="Y3" s="4" t="s">
        <v>53</v>
      </c>
    </row>
    <row r="4" spans="2:25" ht="18" customHeight="1" x14ac:dyDescent="0.4">
      <c r="B4">
        <v>3</v>
      </c>
      <c r="C4" s="6" t="s">
        <v>30</v>
      </c>
      <c r="D4">
        <v>1</v>
      </c>
      <c r="E4" t="s">
        <v>31</v>
      </c>
      <c r="G4" s="16" t="s">
        <v>107</v>
      </c>
      <c r="H4" s="16" t="s">
        <v>107</v>
      </c>
      <c r="I4" t="s">
        <v>107</v>
      </c>
      <c r="J4" s="13" t="s">
        <v>1323</v>
      </c>
      <c r="K4" t="s">
        <v>107</v>
      </c>
      <c r="L4" s="13" t="s">
        <v>58</v>
      </c>
      <c r="M4" t="s">
        <v>59</v>
      </c>
      <c r="N4" t="s">
        <v>60</v>
      </c>
      <c r="O4" t="s">
        <v>61</v>
      </c>
      <c r="P4" t="s">
        <v>62</v>
      </c>
      <c r="Q4" t="s">
        <v>63</v>
      </c>
      <c r="R4" t="s">
        <v>64</v>
      </c>
      <c r="S4" t="s">
        <v>65</v>
      </c>
      <c r="T4" t="s">
        <v>66</v>
      </c>
      <c r="U4" t="s">
        <v>67</v>
      </c>
      <c r="V4" t="s">
        <v>68</v>
      </c>
      <c r="W4" t="s">
        <v>69</v>
      </c>
      <c r="X4" t="s">
        <v>70</v>
      </c>
    </row>
    <row r="5" spans="2:25" ht="18" customHeight="1" x14ac:dyDescent="0.4">
      <c r="B5">
        <v>4</v>
      </c>
      <c r="C5" s="7" t="s">
        <v>74</v>
      </c>
      <c r="D5">
        <v>1</v>
      </c>
      <c r="E5" t="s">
        <v>31</v>
      </c>
      <c r="G5" s="16" t="s">
        <v>107</v>
      </c>
      <c r="H5" s="16" t="s">
        <v>107</v>
      </c>
      <c r="I5" t="s">
        <v>78</v>
      </c>
      <c r="J5" s="13" t="s">
        <v>1323</v>
      </c>
      <c r="K5" t="s">
        <v>79</v>
      </c>
      <c r="L5" s="13" t="s">
        <v>58</v>
      </c>
      <c r="M5" t="s">
        <v>80</v>
      </c>
      <c r="N5" t="s">
        <v>81</v>
      </c>
      <c r="O5" t="s">
        <v>82</v>
      </c>
      <c r="P5" t="s">
        <v>62</v>
      </c>
      <c r="Q5" t="s">
        <v>83</v>
      </c>
      <c r="R5" t="s">
        <v>64</v>
      </c>
      <c r="S5" t="s">
        <v>84</v>
      </c>
      <c r="T5" t="s">
        <v>85</v>
      </c>
      <c r="U5" t="s">
        <v>86</v>
      </c>
      <c r="V5" t="s">
        <v>68</v>
      </c>
      <c r="W5" s="13" t="s">
        <v>87</v>
      </c>
      <c r="X5" t="s">
        <v>88</v>
      </c>
      <c r="Y5" t="s">
        <v>89</v>
      </c>
    </row>
    <row r="6" spans="2:25" ht="18" customHeight="1" x14ac:dyDescent="0.4">
      <c r="B6">
        <v>5</v>
      </c>
      <c r="C6" s="6" t="s">
        <v>30</v>
      </c>
      <c r="D6">
        <v>1</v>
      </c>
      <c r="E6" t="s">
        <v>93</v>
      </c>
      <c r="G6" s="16" t="s">
        <v>107</v>
      </c>
      <c r="H6" s="16" t="s">
        <v>107</v>
      </c>
      <c r="I6" t="s">
        <v>107</v>
      </c>
      <c r="J6" s="13" t="s">
        <v>1324</v>
      </c>
      <c r="K6" t="s">
        <v>107</v>
      </c>
      <c r="L6" s="13" t="s">
        <v>58</v>
      </c>
      <c r="M6" t="s">
        <v>96</v>
      </c>
      <c r="N6" t="s">
        <v>97</v>
      </c>
      <c r="O6" t="s">
        <v>98</v>
      </c>
      <c r="P6" t="s">
        <v>62</v>
      </c>
      <c r="Q6" t="s">
        <v>99</v>
      </c>
      <c r="R6" t="s">
        <v>100</v>
      </c>
      <c r="S6" t="s">
        <v>101</v>
      </c>
      <c r="T6" t="s">
        <v>49</v>
      </c>
      <c r="U6" t="s">
        <v>67</v>
      </c>
      <c r="V6" t="s">
        <v>42</v>
      </c>
      <c r="W6" t="s">
        <v>102</v>
      </c>
      <c r="X6" t="s">
        <v>725</v>
      </c>
      <c r="Y6" t="s">
        <v>103</v>
      </c>
    </row>
    <row r="7" spans="2:25" ht="18" customHeight="1" x14ac:dyDescent="0.4">
      <c r="B7">
        <v>6</v>
      </c>
      <c r="C7" s="6" t="s">
        <v>30</v>
      </c>
      <c r="D7">
        <v>1</v>
      </c>
      <c r="E7" t="s">
        <v>93</v>
      </c>
      <c r="G7" s="16" t="s">
        <v>107</v>
      </c>
      <c r="H7" s="16" t="s">
        <v>107</v>
      </c>
      <c r="I7" t="s">
        <v>107</v>
      </c>
      <c r="J7" s="13" t="s">
        <v>1324</v>
      </c>
      <c r="K7" t="s">
        <v>107</v>
      </c>
      <c r="L7" s="13" t="s">
        <v>58</v>
      </c>
      <c r="M7" t="s">
        <v>108</v>
      </c>
      <c r="N7" t="s">
        <v>109</v>
      </c>
      <c r="O7" t="s">
        <v>110</v>
      </c>
      <c r="P7" t="s">
        <v>111</v>
      </c>
      <c r="Q7" t="s">
        <v>112</v>
      </c>
      <c r="R7" t="s">
        <v>113</v>
      </c>
      <c r="S7" t="s">
        <v>114</v>
      </c>
      <c r="T7" t="s">
        <v>115</v>
      </c>
      <c r="U7" t="s">
        <v>116</v>
      </c>
      <c r="V7" t="s">
        <v>117</v>
      </c>
      <c r="W7" t="s">
        <v>118</v>
      </c>
      <c r="X7" t="s">
        <v>119</v>
      </c>
    </row>
    <row r="8" spans="2:25" ht="18" customHeight="1" x14ac:dyDescent="0.4">
      <c r="B8">
        <v>7</v>
      </c>
      <c r="C8" s="6" t="s">
        <v>30</v>
      </c>
      <c r="D8">
        <v>1</v>
      </c>
      <c r="E8" t="s">
        <v>31</v>
      </c>
      <c r="G8" s="16" t="s">
        <v>107</v>
      </c>
      <c r="H8" s="16" t="s">
        <v>107</v>
      </c>
      <c r="I8" t="s">
        <v>124</v>
      </c>
      <c r="J8" s="13" t="s">
        <v>1325</v>
      </c>
      <c r="K8" s="13" t="s">
        <v>124</v>
      </c>
      <c r="L8" s="13" t="s">
        <v>58</v>
      </c>
      <c r="M8" t="s">
        <v>108</v>
      </c>
      <c r="N8" s="13" t="s">
        <v>126</v>
      </c>
      <c r="O8" t="s">
        <v>98</v>
      </c>
      <c r="P8" t="s">
        <v>62</v>
      </c>
      <c r="Q8" t="s">
        <v>127</v>
      </c>
      <c r="R8" t="s">
        <v>64</v>
      </c>
      <c r="S8" t="s">
        <v>101</v>
      </c>
      <c r="T8" t="s">
        <v>115</v>
      </c>
      <c r="U8" t="s">
        <v>128</v>
      </c>
      <c r="V8" t="s">
        <v>68</v>
      </c>
      <c r="W8" s="4" t="s">
        <v>129</v>
      </c>
      <c r="X8" t="s">
        <v>88</v>
      </c>
    </row>
    <row r="9" spans="2:25" ht="18" customHeight="1" x14ac:dyDescent="0.4">
      <c r="B9">
        <v>8</v>
      </c>
      <c r="C9" s="6" t="s">
        <v>30</v>
      </c>
      <c r="D9">
        <v>1</v>
      </c>
      <c r="E9" t="s">
        <v>31</v>
      </c>
      <c r="G9" s="13" t="s">
        <v>443</v>
      </c>
      <c r="H9" s="13" t="s">
        <v>443</v>
      </c>
      <c r="I9" s="13" t="s">
        <v>443</v>
      </c>
      <c r="J9" s="12" t="s">
        <v>443</v>
      </c>
      <c r="K9" s="13" t="s">
        <v>443</v>
      </c>
      <c r="L9" s="13" t="s">
        <v>133</v>
      </c>
      <c r="M9" t="s">
        <v>59</v>
      </c>
      <c r="N9" t="s">
        <v>725</v>
      </c>
      <c r="O9" t="s">
        <v>134</v>
      </c>
      <c r="P9" t="s">
        <v>135</v>
      </c>
      <c r="Q9" t="s">
        <v>136</v>
      </c>
      <c r="R9" t="s">
        <v>137</v>
      </c>
      <c r="S9" t="s">
        <v>39</v>
      </c>
      <c r="T9" t="s">
        <v>725</v>
      </c>
      <c r="U9" t="s">
        <v>138</v>
      </c>
      <c r="V9" t="s">
        <v>42</v>
      </c>
      <c r="W9" t="s">
        <v>443</v>
      </c>
      <c r="X9" t="s">
        <v>139</v>
      </c>
      <c r="Y9" t="s">
        <v>140</v>
      </c>
    </row>
    <row r="10" spans="2:25" ht="18" customHeight="1" x14ac:dyDescent="0.4">
      <c r="B10">
        <v>9</v>
      </c>
      <c r="C10" s="6" t="s">
        <v>30</v>
      </c>
      <c r="D10">
        <v>1</v>
      </c>
      <c r="E10" t="s">
        <v>31</v>
      </c>
      <c r="G10" s="13" t="s">
        <v>443</v>
      </c>
      <c r="H10" s="13" t="s">
        <v>443</v>
      </c>
      <c r="I10" s="13" t="s">
        <v>443</v>
      </c>
      <c r="J10" s="12" t="s">
        <v>443</v>
      </c>
      <c r="K10" s="13" t="s">
        <v>443</v>
      </c>
      <c r="L10" s="13" t="s">
        <v>133</v>
      </c>
      <c r="M10" t="s">
        <v>34</v>
      </c>
      <c r="N10" t="s">
        <v>725</v>
      </c>
      <c r="O10" t="s">
        <v>144</v>
      </c>
      <c r="P10" t="s">
        <v>145</v>
      </c>
      <c r="Q10" t="s">
        <v>83</v>
      </c>
      <c r="R10" t="s">
        <v>137</v>
      </c>
      <c r="S10" t="s">
        <v>39</v>
      </c>
      <c r="T10" t="s">
        <v>725</v>
      </c>
      <c r="U10" t="s">
        <v>138</v>
      </c>
      <c r="V10" t="s">
        <v>42</v>
      </c>
      <c r="W10" t="s">
        <v>443</v>
      </c>
      <c r="X10" t="s">
        <v>146</v>
      </c>
    </row>
    <row r="11" spans="2:25" ht="18" customHeight="1" x14ac:dyDescent="0.4">
      <c r="B11">
        <v>10</v>
      </c>
      <c r="C11" s="6" t="s">
        <v>30</v>
      </c>
      <c r="D11">
        <v>1</v>
      </c>
      <c r="E11" t="s">
        <v>31</v>
      </c>
      <c r="G11" s="16" t="s">
        <v>107</v>
      </c>
      <c r="H11" s="13" t="s">
        <v>443</v>
      </c>
      <c r="I11" t="s">
        <v>150</v>
      </c>
      <c r="J11" s="13" t="s">
        <v>1338</v>
      </c>
      <c r="K11" s="13" t="s">
        <v>150</v>
      </c>
      <c r="L11" s="13" t="s">
        <v>153</v>
      </c>
      <c r="M11" t="s">
        <v>154</v>
      </c>
      <c r="N11" t="s">
        <v>155</v>
      </c>
      <c r="O11" t="s">
        <v>156</v>
      </c>
      <c r="P11" t="s">
        <v>62</v>
      </c>
      <c r="Q11" t="s">
        <v>99</v>
      </c>
      <c r="R11" t="s">
        <v>64</v>
      </c>
      <c r="S11" t="s">
        <v>157</v>
      </c>
      <c r="T11" t="s">
        <v>158</v>
      </c>
      <c r="U11" t="s">
        <v>116</v>
      </c>
      <c r="V11" t="s">
        <v>117</v>
      </c>
      <c r="W11" t="s">
        <v>443</v>
      </c>
      <c r="X11" t="s">
        <v>52</v>
      </c>
    </row>
    <row r="12" spans="2:25" ht="18" customHeight="1" x14ac:dyDescent="0.4">
      <c r="B12">
        <v>11</v>
      </c>
      <c r="C12" s="8" t="s">
        <v>161</v>
      </c>
      <c r="D12">
        <v>1</v>
      </c>
      <c r="E12" t="s">
        <v>31</v>
      </c>
      <c r="G12" s="16" t="s">
        <v>107</v>
      </c>
      <c r="H12" s="16" t="s">
        <v>107</v>
      </c>
      <c r="I12" t="s">
        <v>107</v>
      </c>
      <c r="J12" t="s">
        <v>1324</v>
      </c>
      <c r="K12" s="13" t="s">
        <v>107</v>
      </c>
      <c r="L12" s="13" t="s">
        <v>58</v>
      </c>
      <c r="M12" t="s">
        <v>162</v>
      </c>
      <c r="N12" t="s">
        <v>163</v>
      </c>
      <c r="O12" t="s">
        <v>164</v>
      </c>
      <c r="P12" t="s">
        <v>165</v>
      </c>
      <c r="Q12" t="s">
        <v>99</v>
      </c>
      <c r="R12" t="s">
        <v>166</v>
      </c>
      <c r="S12" t="s">
        <v>167</v>
      </c>
      <c r="T12" t="s">
        <v>168</v>
      </c>
      <c r="U12" t="s">
        <v>67</v>
      </c>
      <c r="V12" t="s">
        <v>169</v>
      </c>
      <c r="W12" t="s">
        <v>443</v>
      </c>
      <c r="X12" t="s">
        <v>139</v>
      </c>
    </row>
    <row r="13" spans="2:25" ht="18" customHeight="1" x14ac:dyDescent="0.4">
      <c r="B13">
        <v>12</v>
      </c>
      <c r="C13" s="6" t="s">
        <v>30</v>
      </c>
      <c r="D13">
        <v>1</v>
      </c>
      <c r="E13" t="s">
        <v>93</v>
      </c>
      <c r="G13" s="16" t="s">
        <v>107</v>
      </c>
      <c r="H13" s="16" t="s">
        <v>107</v>
      </c>
      <c r="I13" t="s">
        <v>173</v>
      </c>
      <c r="J13" t="s">
        <v>1324</v>
      </c>
      <c r="K13" s="13" t="s">
        <v>174</v>
      </c>
      <c r="L13" s="13" t="s">
        <v>133</v>
      </c>
      <c r="M13" t="s">
        <v>34</v>
      </c>
      <c r="N13" t="s">
        <v>35</v>
      </c>
      <c r="O13" t="s">
        <v>82</v>
      </c>
      <c r="P13" t="s">
        <v>62</v>
      </c>
      <c r="Q13" t="s">
        <v>136</v>
      </c>
      <c r="R13" t="s">
        <v>100</v>
      </c>
      <c r="S13" t="s">
        <v>175</v>
      </c>
      <c r="T13" t="s">
        <v>176</v>
      </c>
      <c r="U13" t="s">
        <v>1448</v>
      </c>
      <c r="V13" t="s">
        <v>42</v>
      </c>
      <c r="W13" t="s">
        <v>178</v>
      </c>
      <c r="X13" t="s">
        <v>179</v>
      </c>
    </row>
    <row r="14" spans="2:25" ht="18" customHeight="1" x14ac:dyDescent="0.4">
      <c r="B14">
        <v>13</v>
      </c>
      <c r="C14" s="6" t="s">
        <v>30</v>
      </c>
      <c r="D14">
        <v>1</v>
      </c>
      <c r="E14" t="s">
        <v>31</v>
      </c>
      <c r="G14" s="16" t="s">
        <v>107</v>
      </c>
      <c r="H14" s="16" t="s">
        <v>107</v>
      </c>
      <c r="I14" t="s">
        <v>173</v>
      </c>
      <c r="J14" t="s">
        <v>1325</v>
      </c>
      <c r="K14" s="13" t="s">
        <v>443</v>
      </c>
      <c r="L14" s="13" t="s">
        <v>58</v>
      </c>
      <c r="M14" t="s">
        <v>96</v>
      </c>
      <c r="N14" t="s">
        <v>109</v>
      </c>
      <c r="O14" t="s">
        <v>184</v>
      </c>
      <c r="P14" t="s">
        <v>185</v>
      </c>
      <c r="Q14" t="s">
        <v>83</v>
      </c>
      <c r="R14" t="s">
        <v>137</v>
      </c>
      <c r="S14" t="s">
        <v>65</v>
      </c>
      <c r="T14" t="s">
        <v>186</v>
      </c>
      <c r="U14" t="s">
        <v>86</v>
      </c>
      <c r="V14" t="s">
        <v>68</v>
      </c>
      <c r="W14" t="s">
        <v>443</v>
      </c>
      <c r="X14" t="s">
        <v>187</v>
      </c>
    </row>
    <row r="15" spans="2:25" ht="18" customHeight="1" x14ac:dyDescent="0.4">
      <c r="B15">
        <v>14</v>
      </c>
      <c r="C15" s="8" t="s">
        <v>161</v>
      </c>
      <c r="D15">
        <v>1</v>
      </c>
      <c r="E15" t="s">
        <v>31</v>
      </c>
      <c r="G15" s="16" t="s">
        <v>107</v>
      </c>
      <c r="H15" s="16" t="s">
        <v>107</v>
      </c>
      <c r="I15" t="s">
        <v>150</v>
      </c>
      <c r="J15" t="s">
        <v>1324</v>
      </c>
      <c r="K15" s="13" t="s">
        <v>150</v>
      </c>
      <c r="L15" s="13" t="s">
        <v>1360</v>
      </c>
      <c r="M15" s="13" t="s">
        <v>192</v>
      </c>
      <c r="N15" t="s">
        <v>193</v>
      </c>
      <c r="O15" t="s">
        <v>194</v>
      </c>
      <c r="P15" t="s">
        <v>165</v>
      </c>
      <c r="Q15" t="s">
        <v>195</v>
      </c>
      <c r="R15" t="s">
        <v>196</v>
      </c>
      <c r="S15" t="s">
        <v>197</v>
      </c>
      <c r="T15" t="s">
        <v>198</v>
      </c>
      <c r="U15" t="s">
        <v>725</v>
      </c>
      <c r="V15" t="s">
        <v>200</v>
      </c>
      <c r="W15" t="s">
        <v>201</v>
      </c>
      <c r="X15" s="7" t="s">
        <v>202</v>
      </c>
      <c r="Y15" t="s">
        <v>203</v>
      </c>
    </row>
    <row r="16" spans="2:25" ht="18" customHeight="1" x14ac:dyDescent="0.4">
      <c r="B16">
        <v>15</v>
      </c>
      <c r="C16" s="6" t="s">
        <v>30</v>
      </c>
      <c r="D16">
        <v>1</v>
      </c>
      <c r="E16" t="s">
        <v>31</v>
      </c>
      <c r="G16" s="16" t="s">
        <v>107</v>
      </c>
      <c r="H16" s="16" t="s">
        <v>107</v>
      </c>
      <c r="I16" t="s">
        <v>173</v>
      </c>
      <c r="J16" t="s">
        <v>1324</v>
      </c>
      <c r="K16" s="13" t="s">
        <v>173</v>
      </c>
      <c r="L16" t="s">
        <v>58</v>
      </c>
      <c r="M16" t="s">
        <v>59</v>
      </c>
      <c r="N16" t="s">
        <v>81</v>
      </c>
      <c r="O16" t="s">
        <v>207</v>
      </c>
      <c r="P16" t="s">
        <v>145</v>
      </c>
      <c r="Q16" t="s">
        <v>208</v>
      </c>
      <c r="R16" s="46" t="s">
        <v>209</v>
      </c>
      <c r="S16" t="s">
        <v>210</v>
      </c>
      <c r="T16" t="s">
        <v>49</v>
      </c>
      <c r="U16" t="s">
        <v>211</v>
      </c>
      <c r="V16" t="s">
        <v>212</v>
      </c>
      <c r="W16" t="s">
        <v>443</v>
      </c>
      <c r="X16" t="s">
        <v>52</v>
      </c>
    </row>
    <row r="17" spans="2:25" ht="18" customHeight="1" x14ac:dyDescent="0.4">
      <c r="B17">
        <v>16</v>
      </c>
      <c r="C17" s="6" t="s">
        <v>30</v>
      </c>
      <c r="D17">
        <v>1</v>
      </c>
      <c r="E17" t="s">
        <v>31</v>
      </c>
      <c r="G17" s="16" t="s">
        <v>107</v>
      </c>
      <c r="H17" s="37" t="s">
        <v>1271</v>
      </c>
      <c r="I17" s="13" t="s">
        <v>1307</v>
      </c>
      <c r="J17" t="s">
        <v>32</v>
      </c>
      <c r="K17" s="13" t="s">
        <v>1354</v>
      </c>
      <c r="L17" t="s">
        <v>58</v>
      </c>
      <c r="M17" s="13" t="s">
        <v>80</v>
      </c>
      <c r="N17" t="s">
        <v>109</v>
      </c>
      <c r="O17" t="s">
        <v>222</v>
      </c>
      <c r="P17" t="s">
        <v>165</v>
      </c>
      <c r="Q17" t="s">
        <v>223</v>
      </c>
      <c r="R17" t="s">
        <v>196</v>
      </c>
      <c r="S17" t="s">
        <v>39</v>
      </c>
      <c r="T17" t="s">
        <v>224</v>
      </c>
      <c r="U17" t="s">
        <v>116</v>
      </c>
      <c r="V17" t="s">
        <v>117</v>
      </c>
      <c r="W17" t="s">
        <v>225</v>
      </c>
      <c r="X17" t="s">
        <v>226</v>
      </c>
      <c r="Y17" t="s">
        <v>227</v>
      </c>
    </row>
    <row r="18" spans="2:25" ht="18" customHeight="1" x14ac:dyDescent="0.4">
      <c r="B18">
        <v>17</v>
      </c>
      <c r="C18" s="7" t="s">
        <v>74</v>
      </c>
      <c r="D18">
        <v>1</v>
      </c>
      <c r="E18" t="s">
        <v>31</v>
      </c>
      <c r="G18" s="16" t="s">
        <v>107</v>
      </c>
      <c r="H18" s="21" t="s">
        <v>1269</v>
      </c>
      <c r="I18" t="s">
        <v>107</v>
      </c>
      <c r="J18" t="s">
        <v>1323</v>
      </c>
      <c r="K18" t="s">
        <v>107</v>
      </c>
      <c r="L18" s="13" t="s">
        <v>1361</v>
      </c>
      <c r="M18" t="s">
        <v>34</v>
      </c>
      <c r="N18" t="s">
        <v>109</v>
      </c>
      <c r="O18" t="s">
        <v>82</v>
      </c>
      <c r="P18" t="s">
        <v>62</v>
      </c>
      <c r="Q18" t="s">
        <v>63</v>
      </c>
      <c r="R18" t="s">
        <v>64</v>
      </c>
      <c r="S18" t="s">
        <v>233</v>
      </c>
      <c r="T18" t="s">
        <v>158</v>
      </c>
      <c r="U18" t="s">
        <v>67</v>
      </c>
      <c r="V18" t="s">
        <v>68</v>
      </c>
      <c r="W18" t="s">
        <v>234</v>
      </c>
      <c r="X18" s="7" t="s">
        <v>235</v>
      </c>
      <c r="Y18" t="s">
        <v>236</v>
      </c>
    </row>
    <row r="19" spans="2:25" ht="18" customHeight="1" x14ac:dyDescent="0.4">
      <c r="B19">
        <v>18</v>
      </c>
      <c r="C19" s="6" t="s">
        <v>30</v>
      </c>
      <c r="D19">
        <v>1</v>
      </c>
      <c r="E19" t="s">
        <v>31</v>
      </c>
      <c r="G19" s="16" t="s">
        <v>107</v>
      </c>
      <c r="H19" s="16" t="s">
        <v>107</v>
      </c>
      <c r="I19" t="s">
        <v>107</v>
      </c>
      <c r="J19" t="s">
        <v>1324</v>
      </c>
      <c r="K19" s="13" t="s">
        <v>107</v>
      </c>
      <c r="L19" t="s">
        <v>58</v>
      </c>
      <c r="M19" t="s">
        <v>108</v>
      </c>
      <c r="N19" t="s">
        <v>241</v>
      </c>
      <c r="O19" t="s">
        <v>156</v>
      </c>
      <c r="P19" t="s">
        <v>62</v>
      </c>
      <c r="Q19" t="s">
        <v>136</v>
      </c>
      <c r="R19" t="s">
        <v>242</v>
      </c>
      <c r="S19" t="s">
        <v>101</v>
      </c>
      <c r="T19" t="s">
        <v>186</v>
      </c>
      <c r="U19" t="s">
        <v>67</v>
      </c>
      <c r="V19" t="s">
        <v>68</v>
      </c>
      <c r="W19" t="s">
        <v>243</v>
      </c>
      <c r="X19" t="s">
        <v>88</v>
      </c>
    </row>
    <row r="20" spans="2:25" ht="18" customHeight="1" x14ac:dyDescent="0.4">
      <c r="B20">
        <v>19</v>
      </c>
      <c r="C20" s="6" t="s">
        <v>30</v>
      </c>
      <c r="D20">
        <v>1</v>
      </c>
      <c r="E20" t="s">
        <v>31</v>
      </c>
      <c r="G20" s="13" t="s">
        <v>443</v>
      </c>
      <c r="H20" s="16" t="s">
        <v>1266</v>
      </c>
      <c r="I20" t="s">
        <v>173</v>
      </c>
      <c r="J20" s="12" t="s">
        <v>249</v>
      </c>
      <c r="K20" s="13" t="s">
        <v>443</v>
      </c>
      <c r="L20" s="13" t="s">
        <v>1362</v>
      </c>
      <c r="M20" t="s">
        <v>59</v>
      </c>
      <c r="N20" s="13" t="s">
        <v>1388</v>
      </c>
      <c r="O20" t="s">
        <v>253</v>
      </c>
      <c r="P20" s="46" t="s">
        <v>254</v>
      </c>
      <c r="Q20" t="s">
        <v>255</v>
      </c>
      <c r="R20" t="s">
        <v>64</v>
      </c>
      <c r="S20" t="s">
        <v>101</v>
      </c>
      <c r="T20" t="s">
        <v>186</v>
      </c>
      <c r="U20" t="s">
        <v>86</v>
      </c>
      <c r="V20" t="s">
        <v>68</v>
      </c>
      <c r="W20" t="s">
        <v>443</v>
      </c>
      <c r="X20" t="s">
        <v>146</v>
      </c>
    </row>
    <row r="21" spans="2:25" ht="18" customHeight="1" x14ac:dyDescent="0.4">
      <c r="B21">
        <v>20</v>
      </c>
      <c r="C21" s="6" t="s">
        <v>30</v>
      </c>
      <c r="D21">
        <v>1</v>
      </c>
      <c r="E21" t="s">
        <v>31</v>
      </c>
      <c r="G21" s="16" t="s">
        <v>1242</v>
      </c>
      <c r="H21" s="13" t="s">
        <v>1265</v>
      </c>
      <c r="I21" s="13" t="s">
        <v>1308</v>
      </c>
      <c r="J21" t="s">
        <v>32</v>
      </c>
      <c r="K21" s="13" t="s">
        <v>107</v>
      </c>
      <c r="L21" t="s">
        <v>262</v>
      </c>
      <c r="M21" t="s">
        <v>108</v>
      </c>
      <c r="N21" t="s">
        <v>81</v>
      </c>
      <c r="O21" t="s">
        <v>263</v>
      </c>
      <c r="P21" s="46" t="s">
        <v>264</v>
      </c>
      <c r="Q21" t="s">
        <v>265</v>
      </c>
      <c r="R21" t="s">
        <v>196</v>
      </c>
      <c r="S21" t="s">
        <v>266</v>
      </c>
      <c r="T21" t="s">
        <v>725</v>
      </c>
      <c r="U21" t="s">
        <v>138</v>
      </c>
      <c r="V21" t="s">
        <v>42</v>
      </c>
      <c r="W21" t="s">
        <v>267</v>
      </c>
      <c r="X21" s="7" t="s">
        <v>268</v>
      </c>
      <c r="Y21" t="s">
        <v>269</v>
      </c>
    </row>
    <row r="22" spans="2:25" ht="18" customHeight="1" x14ac:dyDescent="0.4">
      <c r="B22">
        <v>21</v>
      </c>
      <c r="C22" s="6" t="s">
        <v>30</v>
      </c>
      <c r="D22">
        <v>1</v>
      </c>
      <c r="E22" t="s">
        <v>31</v>
      </c>
      <c r="G22" s="16" t="s">
        <v>107</v>
      </c>
      <c r="H22" s="13" t="s">
        <v>443</v>
      </c>
      <c r="I22" s="13" t="s">
        <v>1309</v>
      </c>
      <c r="J22" s="13" t="s">
        <v>443</v>
      </c>
      <c r="K22" s="13" t="s">
        <v>443</v>
      </c>
      <c r="L22" t="s">
        <v>58</v>
      </c>
      <c r="M22" t="s">
        <v>34</v>
      </c>
      <c r="N22" t="s">
        <v>163</v>
      </c>
      <c r="O22" t="s">
        <v>725</v>
      </c>
      <c r="P22" t="s">
        <v>725</v>
      </c>
      <c r="Q22" t="s">
        <v>725</v>
      </c>
      <c r="R22" t="s">
        <v>725</v>
      </c>
      <c r="S22" t="s">
        <v>39</v>
      </c>
      <c r="T22" t="s">
        <v>49</v>
      </c>
      <c r="U22" t="s">
        <v>128</v>
      </c>
      <c r="V22" t="s">
        <v>725</v>
      </c>
      <c r="W22" t="s">
        <v>443</v>
      </c>
      <c r="X22" t="s">
        <v>725</v>
      </c>
    </row>
    <row r="23" spans="2:25" ht="18" customHeight="1" x14ac:dyDescent="0.4">
      <c r="B23">
        <v>22</v>
      </c>
      <c r="C23" s="8" t="s">
        <v>161</v>
      </c>
      <c r="D23">
        <v>1</v>
      </c>
      <c r="E23" t="s">
        <v>31</v>
      </c>
      <c r="G23" s="16" t="s">
        <v>107</v>
      </c>
      <c r="H23" s="13" t="s">
        <v>1267</v>
      </c>
      <c r="I23" t="s">
        <v>150</v>
      </c>
      <c r="J23" t="s">
        <v>1324</v>
      </c>
      <c r="K23" s="13" t="s">
        <v>150</v>
      </c>
      <c r="L23" t="s">
        <v>58</v>
      </c>
      <c r="M23" t="s">
        <v>279</v>
      </c>
      <c r="N23" s="13" t="s">
        <v>1390</v>
      </c>
      <c r="O23" t="s">
        <v>281</v>
      </c>
      <c r="P23" t="s">
        <v>282</v>
      </c>
      <c r="Q23" t="s">
        <v>283</v>
      </c>
      <c r="R23" t="s">
        <v>100</v>
      </c>
      <c r="S23" t="s">
        <v>266</v>
      </c>
      <c r="T23" t="s">
        <v>284</v>
      </c>
      <c r="U23" t="s">
        <v>169</v>
      </c>
      <c r="V23" t="s">
        <v>42</v>
      </c>
      <c r="W23" s="13" t="s">
        <v>443</v>
      </c>
      <c r="X23" t="s">
        <v>286</v>
      </c>
    </row>
    <row r="24" spans="2:25" ht="18" customHeight="1" x14ac:dyDescent="0.4">
      <c r="B24">
        <v>23</v>
      </c>
      <c r="C24" s="6" t="s">
        <v>30</v>
      </c>
      <c r="D24">
        <v>1</v>
      </c>
      <c r="E24" t="s">
        <v>93</v>
      </c>
      <c r="G24" s="16" t="s">
        <v>107</v>
      </c>
      <c r="H24" s="13" t="s">
        <v>443</v>
      </c>
      <c r="I24" t="s">
        <v>291</v>
      </c>
      <c r="J24" t="s">
        <v>1324</v>
      </c>
      <c r="K24" s="13" t="s">
        <v>291</v>
      </c>
      <c r="L24" t="s">
        <v>133</v>
      </c>
      <c r="M24" t="s">
        <v>162</v>
      </c>
      <c r="N24" t="s">
        <v>163</v>
      </c>
      <c r="O24" t="s">
        <v>156</v>
      </c>
      <c r="P24" t="s">
        <v>282</v>
      </c>
      <c r="Q24" t="s">
        <v>99</v>
      </c>
      <c r="R24" t="s">
        <v>100</v>
      </c>
      <c r="S24" t="s">
        <v>157</v>
      </c>
      <c r="T24" t="s">
        <v>294</v>
      </c>
      <c r="U24" t="s">
        <v>128</v>
      </c>
      <c r="V24" t="s">
        <v>42</v>
      </c>
      <c r="W24" s="13" t="s">
        <v>443</v>
      </c>
      <c r="X24" t="s">
        <v>146</v>
      </c>
    </row>
    <row r="25" spans="2:25" ht="18" customHeight="1" x14ac:dyDescent="0.4">
      <c r="B25">
        <v>24</v>
      </c>
      <c r="C25" s="6" t="s">
        <v>30</v>
      </c>
      <c r="D25">
        <v>1</v>
      </c>
      <c r="E25" t="s">
        <v>31</v>
      </c>
      <c r="G25" s="16" t="s">
        <v>107</v>
      </c>
      <c r="H25" s="13" t="s">
        <v>443</v>
      </c>
      <c r="I25" s="13" t="s">
        <v>443</v>
      </c>
      <c r="J25" t="s">
        <v>1325</v>
      </c>
      <c r="K25" s="13" t="s">
        <v>443</v>
      </c>
      <c r="L25" t="s">
        <v>133</v>
      </c>
      <c r="M25" t="s">
        <v>300</v>
      </c>
      <c r="N25" t="s">
        <v>35</v>
      </c>
      <c r="O25" t="s">
        <v>156</v>
      </c>
      <c r="P25" t="s">
        <v>62</v>
      </c>
      <c r="Q25" t="s">
        <v>136</v>
      </c>
      <c r="R25" t="s">
        <v>64</v>
      </c>
      <c r="S25" t="s">
        <v>65</v>
      </c>
      <c r="T25" t="s">
        <v>158</v>
      </c>
      <c r="U25" t="s">
        <v>67</v>
      </c>
      <c r="V25" t="s">
        <v>68</v>
      </c>
      <c r="W25" s="13" t="s">
        <v>443</v>
      </c>
      <c r="X25" t="s">
        <v>179</v>
      </c>
    </row>
    <row r="26" spans="2:25" ht="18" customHeight="1" x14ac:dyDescent="0.4">
      <c r="B26">
        <v>25</v>
      </c>
      <c r="C26" s="6" t="s">
        <v>30</v>
      </c>
      <c r="D26">
        <v>1</v>
      </c>
      <c r="E26" t="s">
        <v>93</v>
      </c>
      <c r="G26" s="16" t="s">
        <v>107</v>
      </c>
      <c r="H26" s="16" t="s">
        <v>107</v>
      </c>
      <c r="I26" s="13" t="s">
        <v>443</v>
      </c>
      <c r="J26" s="13" t="s">
        <v>1326</v>
      </c>
      <c r="K26" s="13" t="s">
        <v>107</v>
      </c>
      <c r="L26" t="s">
        <v>443</v>
      </c>
      <c r="M26" t="s">
        <v>305</v>
      </c>
      <c r="N26" t="s">
        <v>306</v>
      </c>
      <c r="O26" t="s">
        <v>307</v>
      </c>
      <c r="P26" t="s">
        <v>308</v>
      </c>
      <c r="Q26" t="s">
        <v>112</v>
      </c>
      <c r="R26" t="s">
        <v>725</v>
      </c>
      <c r="S26" t="s">
        <v>266</v>
      </c>
      <c r="T26" t="s">
        <v>309</v>
      </c>
      <c r="U26" t="s">
        <v>138</v>
      </c>
      <c r="V26" t="s">
        <v>42</v>
      </c>
      <c r="W26" s="13" t="s">
        <v>443</v>
      </c>
      <c r="X26" t="s">
        <v>310</v>
      </c>
      <c r="Y26" t="s">
        <v>311</v>
      </c>
    </row>
    <row r="27" spans="2:25" ht="18" customHeight="1" x14ac:dyDescent="0.4">
      <c r="B27">
        <v>26</v>
      </c>
      <c r="C27" s="6" t="s">
        <v>30</v>
      </c>
      <c r="D27">
        <v>1</v>
      </c>
      <c r="E27" t="s">
        <v>31</v>
      </c>
      <c r="G27" s="16" t="s">
        <v>107</v>
      </c>
      <c r="H27" s="16" t="s">
        <v>107</v>
      </c>
      <c r="I27" t="s">
        <v>173</v>
      </c>
      <c r="J27" t="s">
        <v>1324</v>
      </c>
      <c r="K27" s="13" t="s">
        <v>443</v>
      </c>
      <c r="L27" t="s">
        <v>443</v>
      </c>
      <c r="M27" t="s">
        <v>162</v>
      </c>
      <c r="N27" t="s">
        <v>109</v>
      </c>
      <c r="O27" t="s">
        <v>316</v>
      </c>
      <c r="P27" t="s">
        <v>317</v>
      </c>
      <c r="Q27" t="s">
        <v>112</v>
      </c>
      <c r="R27" t="s">
        <v>318</v>
      </c>
      <c r="S27" t="s">
        <v>319</v>
      </c>
      <c r="T27" t="s">
        <v>320</v>
      </c>
      <c r="U27" t="s">
        <v>138</v>
      </c>
      <c r="V27" t="s">
        <v>117</v>
      </c>
      <c r="W27" s="13" t="s">
        <v>443</v>
      </c>
      <c r="X27" s="7" t="s">
        <v>321</v>
      </c>
    </row>
    <row r="28" spans="2:25" ht="18" customHeight="1" x14ac:dyDescent="0.4">
      <c r="B28">
        <v>27</v>
      </c>
      <c r="C28" s="6" t="s">
        <v>30</v>
      </c>
      <c r="D28">
        <v>1</v>
      </c>
      <c r="E28" t="s">
        <v>31</v>
      </c>
      <c r="G28" s="16" t="s">
        <v>107</v>
      </c>
      <c r="H28" s="16" t="s">
        <v>107</v>
      </c>
      <c r="I28" t="s">
        <v>326</v>
      </c>
      <c r="J28" t="s">
        <v>32</v>
      </c>
      <c r="K28" t="s">
        <v>326</v>
      </c>
      <c r="L28" t="s">
        <v>327</v>
      </c>
      <c r="M28" t="s">
        <v>162</v>
      </c>
      <c r="N28" t="s">
        <v>163</v>
      </c>
      <c r="O28" t="s">
        <v>328</v>
      </c>
      <c r="P28" t="s">
        <v>282</v>
      </c>
      <c r="Q28" t="s">
        <v>329</v>
      </c>
      <c r="R28" t="s">
        <v>64</v>
      </c>
      <c r="S28" t="s">
        <v>167</v>
      </c>
      <c r="T28" t="s">
        <v>330</v>
      </c>
      <c r="U28" t="s">
        <v>211</v>
      </c>
      <c r="V28" t="s">
        <v>68</v>
      </c>
      <c r="W28" s="13" t="s">
        <v>331</v>
      </c>
      <c r="X28" t="s">
        <v>332</v>
      </c>
    </row>
    <row r="29" spans="2:25" ht="19.25" customHeight="1" x14ac:dyDescent="0.4">
      <c r="B29">
        <v>28</v>
      </c>
      <c r="C29" s="6" t="s">
        <v>30</v>
      </c>
      <c r="D29">
        <v>1</v>
      </c>
      <c r="E29" t="s">
        <v>93</v>
      </c>
      <c r="G29" s="17" t="s">
        <v>1243</v>
      </c>
      <c r="H29" s="16" t="s">
        <v>107</v>
      </c>
      <c r="I29" t="s">
        <v>107</v>
      </c>
      <c r="J29" t="s">
        <v>1325</v>
      </c>
      <c r="K29" t="s">
        <v>107</v>
      </c>
      <c r="L29" t="s">
        <v>327</v>
      </c>
      <c r="M29" t="s">
        <v>162</v>
      </c>
      <c r="N29" t="s">
        <v>163</v>
      </c>
      <c r="O29" t="s">
        <v>82</v>
      </c>
      <c r="P29" t="s">
        <v>282</v>
      </c>
      <c r="Q29" t="s">
        <v>329</v>
      </c>
      <c r="R29" t="s">
        <v>64</v>
      </c>
      <c r="S29" t="s">
        <v>167</v>
      </c>
      <c r="T29" t="s">
        <v>330</v>
      </c>
      <c r="U29" t="s">
        <v>67</v>
      </c>
      <c r="V29" t="s">
        <v>68</v>
      </c>
      <c r="W29" t="s">
        <v>336</v>
      </c>
      <c r="X29" t="s">
        <v>332</v>
      </c>
    </row>
    <row r="30" spans="2:25" ht="18" customHeight="1" x14ac:dyDescent="0.4">
      <c r="B30">
        <v>29</v>
      </c>
      <c r="C30" s="9" t="s">
        <v>1229</v>
      </c>
      <c r="D30">
        <v>1</v>
      </c>
      <c r="E30" t="s">
        <v>31</v>
      </c>
      <c r="G30" s="16" t="s">
        <v>107</v>
      </c>
      <c r="H30" s="16" t="s">
        <v>107</v>
      </c>
      <c r="I30" t="s">
        <v>173</v>
      </c>
      <c r="J30" t="s">
        <v>1325</v>
      </c>
      <c r="K30" s="13" t="s">
        <v>1288</v>
      </c>
      <c r="L30" t="s">
        <v>133</v>
      </c>
      <c r="M30" t="s">
        <v>344</v>
      </c>
      <c r="N30" t="s">
        <v>306</v>
      </c>
      <c r="O30" t="s">
        <v>98</v>
      </c>
      <c r="P30" t="s">
        <v>345</v>
      </c>
      <c r="Q30" t="s">
        <v>346</v>
      </c>
      <c r="R30" t="s">
        <v>347</v>
      </c>
      <c r="S30" t="s">
        <v>725</v>
      </c>
      <c r="T30" t="s">
        <v>725</v>
      </c>
      <c r="U30" t="s">
        <v>67</v>
      </c>
      <c r="V30" t="s">
        <v>68</v>
      </c>
      <c r="W30" t="s">
        <v>443</v>
      </c>
      <c r="X30" t="s">
        <v>725</v>
      </c>
      <c r="Y30" t="s">
        <v>348</v>
      </c>
    </row>
    <row r="31" spans="2:25" ht="18" customHeight="1" x14ac:dyDescent="0.4">
      <c r="B31">
        <v>30</v>
      </c>
      <c r="C31" s="6" t="s">
        <v>1230</v>
      </c>
      <c r="D31">
        <v>1</v>
      </c>
      <c r="E31" t="s">
        <v>31</v>
      </c>
      <c r="G31" s="16" t="s">
        <v>107</v>
      </c>
      <c r="H31" s="6" t="s">
        <v>354</v>
      </c>
      <c r="I31" s="13" t="s">
        <v>356</v>
      </c>
      <c r="J31" t="s">
        <v>1324</v>
      </c>
      <c r="K31" t="s">
        <v>354</v>
      </c>
      <c r="L31" t="s">
        <v>262</v>
      </c>
      <c r="M31" s="13" t="s">
        <v>357</v>
      </c>
      <c r="N31" t="s">
        <v>109</v>
      </c>
      <c r="O31" s="13" t="s">
        <v>1401</v>
      </c>
      <c r="P31" t="s">
        <v>359</v>
      </c>
      <c r="Q31" s="13" t="s">
        <v>1423</v>
      </c>
      <c r="R31" t="s">
        <v>361</v>
      </c>
      <c r="S31" t="s">
        <v>362</v>
      </c>
      <c r="T31" t="s">
        <v>363</v>
      </c>
      <c r="U31" t="s">
        <v>67</v>
      </c>
      <c r="V31" t="s">
        <v>212</v>
      </c>
      <c r="W31" t="s">
        <v>364</v>
      </c>
      <c r="X31" t="s">
        <v>146</v>
      </c>
    </row>
    <row r="32" spans="2:25" ht="18" customHeight="1" x14ac:dyDescent="0.4">
      <c r="B32">
        <v>31</v>
      </c>
      <c r="C32" s="6" t="s">
        <v>30</v>
      </c>
      <c r="D32">
        <v>1</v>
      </c>
      <c r="E32" t="s">
        <v>31</v>
      </c>
      <c r="G32" s="16" t="s">
        <v>107</v>
      </c>
      <c r="H32" s="16" t="s">
        <v>107</v>
      </c>
      <c r="I32" t="s">
        <v>107</v>
      </c>
      <c r="J32" t="s">
        <v>1327</v>
      </c>
      <c r="K32" t="s">
        <v>107</v>
      </c>
      <c r="L32" s="13" t="s">
        <v>369</v>
      </c>
      <c r="M32" t="s">
        <v>370</v>
      </c>
      <c r="N32" t="s">
        <v>60</v>
      </c>
      <c r="O32" t="s">
        <v>156</v>
      </c>
      <c r="P32" t="s">
        <v>62</v>
      </c>
      <c r="Q32" t="s">
        <v>371</v>
      </c>
      <c r="R32" t="s">
        <v>100</v>
      </c>
      <c r="S32" t="s">
        <v>372</v>
      </c>
      <c r="T32" t="s">
        <v>373</v>
      </c>
      <c r="U32" t="s">
        <v>67</v>
      </c>
      <c r="V32" t="s">
        <v>68</v>
      </c>
      <c r="W32" t="s">
        <v>374</v>
      </c>
      <c r="X32" t="s">
        <v>375</v>
      </c>
      <c r="Y32" t="s">
        <v>376</v>
      </c>
    </row>
    <row r="33" spans="2:25" ht="18" customHeight="1" x14ac:dyDescent="0.4">
      <c r="B33">
        <v>32</v>
      </c>
      <c r="C33" s="6" t="s">
        <v>30</v>
      </c>
      <c r="D33">
        <v>1</v>
      </c>
      <c r="E33" t="s">
        <v>31</v>
      </c>
      <c r="G33" s="16" t="s">
        <v>107</v>
      </c>
      <c r="H33" s="16" t="s">
        <v>1268</v>
      </c>
      <c r="I33" s="13" t="s">
        <v>1304</v>
      </c>
      <c r="J33" t="s">
        <v>1324</v>
      </c>
      <c r="K33" t="s">
        <v>173</v>
      </c>
      <c r="L33" t="s">
        <v>133</v>
      </c>
      <c r="M33" t="s">
        <v>59</v>
      </c>
      <c r="N33" t="s">
        <v>109</v>
      </c>
      <c r="O33" t="s">
        <v>383</v>
      </c>
      <c r="P33" t="s">
        <v>384</v>
      </c>
      <c r="Q33" t="s">
        <v>385</v>
      </c>
      <c r="R33" t="s">
        <v>361</v>
      </c>
      <c r="S33" t="s">
        <v>175</v>
      </c>
      <c r="T33" t="s">
        <v>176</v>
      </c>
      <c r="U33" t="s">
        <v>138</v>
      </c>
      <c r="V33" t="s">
        <v>42</v>
      </c>
      <c r="W33" t="s">
        <v>386</v>
      </c>
      <c r="X33" t="s">
        <v>226</v>
      </c>
      <c r="Y33" s="4" t="s">
        <v>387</v>
      </c>
    </row>
    <row r="34" spans="2:25" ht="18" customHeight="1" x14ac:dyDescent="0.4">
      <c r="B34">
        <v>33</v>
      </c>
      <c r="C34" s="10" t="s">
        <v>391</v>
      </c>
      <c r="D34">
        <v>1</v>
      </c>
      <c r="E34" t="s">
        <v>93</v>
      </c>
      <c r="G34" s="16" t="s">
        <v>107</v>
      </c>
      <c r="H34" s="16" t="s">
        <v>107</v>
      </c>
      <c r="I34" t="s">
        <v>173</v>
      </c>
      <c r="J34" t="s">
        <v>1324</v>
      </c>
      <c r="K34" t="s">
        <v>173</v>
      </c>
      <c r="L34" t="s">
        <v>133</v>
      </c>
      <c r="M34" t="s">
        <v>96</v>
      </c>
      <c r="N34" t="s">
        <v>393</v>
      </c>
      <c r="O34" t="s">
        <v>394</v>
      </c>
      <c r="P34" t="s">
        <v>395</v>
      </c>
      <c r="Q34" t="s">
        <v>63</v>
      </c>
      <c r="R34" t="s">
        <v>64</v>
      </c>
      <c r="S34" t="s">
        <v>396</v>
      </c>
      <c r="T34" t="s">
        <v>85</v>
      </c>
      <c r="U34" t="s">
        <v>67</v>
      </c>
      <c r="V34" t="s">
        <v>212</v>
      </c>
      <c r="W34" t="s">
        <v>443</v>
      </c>
      <c r="X34" t="s">
        <v>88</v>
      </c>
    </row>
    <row r="35" spans="2:25" ht="18" customHeight="1" x14ac:dyDescent="0.4">
      <c r="B35">
        <v>34</v>
      </c>
      <c r="C35" s="9" t="s">
        <v>400</v>
      </c>
      <c r="D35">
        <v>1</v>
      </c>
      <c r="E35" t="s">
        <v>31</v>
      </c>
      <c r="G35" s="16" t="s">
        <v>107</v>
      </c>
      <c r="H35" s="21" t="s">
        <v>1270</v>
      </c>
      <c r="I35" t="s">
        <v>403</v>
      </c>
      <c r="J35" t="s">
        <v>1328</v>
      </c>
      <c r="K35" t="s">
        <v>405</v>
      </c>
      <c r="L35" s="42" t="s">
        <v>1363</v>
      </c>
      <c r="M35" s="13" t="s">
        <v>407</v>
      </c>
      <c r="N35" t="s">
        <v>241</v>
      </c>
      <c r="O35" s="45" t="s">
        <v>1403</v>
      </c>
      <c r="P35" t="s">
        <v>409</v>
      </c>
      <c r="Q35" s="13" t="s">
        <v>1424</v>
      </c>
      <c r="R35" t="s">
        <v>113</v>
      </c>
      <c r="S35" t="s">
        <v>411</v>
      </c>
      <c r="T35" t="s">
        <v>412</v>
      </c>
      <c r="U35" t="s">
        <v>413</v>
      </c>
      <c r="V35" t="s">
        <v>68</v>
      </c>
      <c r="W35" s="13" t="s">
        <v>414</v>
      </c>
      <c r="X35" s="7" t="s">
        <v>415</v>
      </c>
      <c r="Y35" t="s">
        <v>416</v>
      </c>
    </row>
    <row r="36" spans="2:25" ht="18" customHeight="1" x14ac:dyDescent="0.4">
      <c r="B36">
        <v>35</v>
      </c>
      <c r="C36" s="6" t="s">
        <v>30</v>
      </c>
      <c r="D36">
        <v>1</v>
      </c>
      <c r="E36" t="s">
        <v>31</v>
      </c>
      <c r="G36" s="16" t="s">
        <v>107</v>
      </c>
      <c r="H36" s="6" t="s">
        <v>420</v>
      </c>
      <c r="I36" t="s">
        <v>173</v>
      </c>
      <c r="J36" s="13" t="s">
        <v>443</v>
      </c>
      <c r="K36" s="13" t="s">
        <v>443</v>
      </c>
      <c r="L36" t="s">
        <v>262</v>
      </c>
      <c r="M36" t="s">
        <v>300</v>
      </c>
      <c r="N36" t="s">
        <v>109</v>
      </c>
      <c r="O36" t="s">
        <v>184</v>
      </c>
      <c r="P36" t="s">
        <v>62</v>
      </c>
      <c r="Q36" t="s">
        <v>421</v>
      </c>
      <c r="R36" t="s">
        <v>113</v>
      </c>
      <c r="S36" t="s">
        <v>233</v>
      </c>
      <c r="T36" t="s">
        <v>158</v>
      </c>
      <c r="U36" t="s">
        <v>86</v>
      </c>
      <c r="V36" t="s">
        <v>68</v>
      </c>
      <c r="W36" t="s">
        <v>422</v>
      </c>
      <c r="X36" t="s">
        <v>146</v>
      </c>
    </row>
    <row r="37" spans="2:25" ht="18" customHeight="1" x14ac:dyDescent="0.4">
      <c r="B37">
        <v>36</v>
      </c>
      <c r="C37" s="6" t="s">
        <v>30</v>
      </c>
      <c r="D37">
        <v>1</v>
      </c>
      <c r="E37" t="s">
        <v>31</v>
      </c>
      <c r="G37" s="13" t="s">
        <v>443</v>
      </c>
      <c r="H37" s="13" t="s">
        <v>443</v>
      </c>
      <c r="I37" s="13" t="s">
        <v>443</v>
      </c>
      <c r="J37" s="13" t="s">
        <v>443</v>
      </c>
      <c r="K37" s="13" t="s">
        <v>443</v>
      </c>
      <c r="L37" s="13" t="s">
        <v>1364</v>
      </c>
      <c r="M37" t="s">
        <v>427</v>
      </c>
      <c r="N37" s="43" t="s">
        <v>428</v>
      </c>
      <c r="O37" s="45" t="s">
        <v>429</v>
      </c>
      <c r="P37" t="s">
        <v>62</v>
      </c>
      <c r="Q37" t="s">
        <v>430</v>
      </c>
      <c r="R37" t="s">
        <v>431</v>
      </c>
      <c r="S37" t="s">
        <v>725</v>
      </c>
      <c r="T37" t="s">
        <v>725</v>
      </c>
      <c r="U37" t="s">
        <v>433</v>
      </c>
      <c r="V37" t="s">
        <v>68</v>
      </c>
      <c r="W37" t="s">
        <v>434</v>
      </c>
      <c r="X37" s="13" t="s">
        <v>435</v>
      </c>
      <c r="Y37" t="s">
        <v>436</v>
      </c>
    </row>
    <row r="38" spans="2:25" ht="18" customHeight="1" x14ac:dyDescent="0.4">
      <c r="B38">
        <v>37</v>
      </c>
      <c r="C38" s="6" t="s">
        <v>30</v>
      </c>
      <c r="D38">
        <v>1</v>
      </c>
      <c r="E38" t="s">
        <v>31</v>
      </c>
      <c r="G38" s="6" t="s">
        <v>440</v>
      </c>
      <c r="H38" s="5" t="s">
        <v>441</v>
      </c>
      <c r="I38" t="s">
        <v>107</v>
      </c>
      <c r="J38" s="13" t="s">
        <v>1339</v>
      </c>
      <c r="K38" t="s">
        <v>443</v>
      </c>
      <c r="L38" t="s">
        <v>133</v>
      </c>
      <c r="M38" t="s">
        <v>34</v>
      </c>
      <c r="N38" t="s">
        <v>81</v>
      </c>
      <c r="O38" t="s">
        <v>156</v>
      </c>
      <c r="P38" t="s">
        <v>62</v>
      </c>
      <c r="Q38" t="s">
        <v>385</v>
      </c>
      <c r="R38" t="s">
        <v>242</v>
      </c>
      <c r="S38" t="s">
        <v>175</v>
      </c>
      <c r="T38" t="s">
        <v>320</v>
      </c>
      <c r="U38" t="s">
        <v>138</v>
      </c>
      <c r="V38" t="s">
        <v>117</v>
      </c>
      <c r="W38" s="13" t="s">
        <v>1456</v>
      </c>
      <c r="X38" s="13" t="s">
        <v>88</v>
      </c>
      <c r="Y38" t="s">
        <v>445</v>
      </c>
    </row>
    <row r="39" spans="2:25" ht="18" customHeight="1" x14ac:dyDescent="0.4">
      <c r="B39">
        <v>38</v>
      </c>
      <c r="C39" s="6" t="s">
        <v>30</v>
      </c>
      <c r="D39">
        <v>1</v>
      </c>
      <c r="E39" t="s">
        <v>31</v>
      </c>
      <c r="G39" s="6" t="s">
        <v>107</v>
      </c>
      <c r="H39" s="6" t="s">
        <v>107</v>
      </c>
      <c r="I39" t="s">
        <v>107</v>
      </c>
      <c r="J39" t="s">
        <v>1324</v>
      </c>
      <c r="K39" t="s">
        <v>107</v>
      </c>
      <c r="L39" t="s">
        <v>58</v>
      </c>
      <c r="M39" t="s">
        <v>108</v>
      </c>
      <c r="N39" t="s">
        <v>60</v>
      </c>
      <c r="O39" t="s">
        <v>449</v>
      </c>
      <c r="P39" t="s">
        <v>135</v>
      </c>
      <c r="R39" t="s">
        <v>725</v>
      </c>
      <c r="S39" t="s">
        <v>396</v>
      </c>
      <c r="T39" t="s">
        <v>309</v>
      </c>
      <c r="U39" t="s">
        <v>725</v>
      </c>
      <c r="V39" t="s">
        <v>169</v>
      </c>
      <c r="W39" t="s">
        <v>443</v>
      </c>
      <c r="X39" t="s">
        <v>450</v>
      </c>
    </row>
    <row r="40" spans="2:25" ht="18" customHeight="1" x14ac:dyDescent="0.4">
      <c r="B40">
        <v>39</v>
      </c>
      <c r="C40" s="7" t="s">
        <v>74</v>
      </c>
      <c r="D40">
        <v>1</v>
      </c>
      <c r="E40" t="s">
        <v>93</v>
      </c>
      <c r="G40" s="6" t="s">
        <v>150</v>
      </c>
      <c r="H40" s="13" t="s">
        <v>443</v>
      </c>
      <c r="I40" t="s">
        <v>150</v>
      </c>
      <c r="J40" t="s">
        <v>32</v>
      </c>
      <c r="K40" t="s">
        <v>454</v>
      </c>
      <c r="L40" t="s">
        <v>262</v>
      </c>
      <c r="M40" t="s">
        <v>34</v>
      </c>
      <c r="N40" t="s">
        <v>193</v>
      </c>
      <c r="O40" t="s">
        <v>455</v>
      </c>
      <c r="P40" t="s">
        <v>456</v>
      </c>
      <c r="Q40" t="s">
        <v>457</v>
      </c>
      <c r="R40" t="s">
        <v>458</v>
      </c>
      <c r="S40" t="s">
        <v>459</v>
      </c>
      <c r="T40" t="s">
        <v>49</v>
      </c>
      <c r="U40" t="s">
        <v>138</v>
      </c>
      <c r="V40" t="s">
        <v>460</v>
      </c>
      <c r="W40" t="s">
        <v>461</v>
      </c>
      <c r="X40" t="s">
        <v>725</v>
      </c>
    </row>
    <row r="41" spans="2:25" ht="18" customHeight="1" x14ac:dyDescent="0.4">
      <c r="B41">
        <v>40</v>
      </c>
      <c r="C41" s="6" t="s">
        <v>30</v>
      </c>
      <c r="D41">
        <v>1</v>
      </c>
      <c r="E41" t="s">
        <v>93</v>
      </c>
      <c r="G41" s="13" t="s">
        <v>443</v>
      </c>
      <c r="H41" s="13" t="s">
        <v>443</v>
      </c>
      <c r="I41" s="13" t="s">
        <v>443</v>
      </c>
      <c r="J41" t="s">
        <v>1324</v>
      </c>
      <c r="K41" s="13" t="s">
        <v>443</v>
      </c>
      <c r="L41" t="s">
        <v>58</v>
      </c>
      <c r="M41" t="s">
        <v>34</v>
      </c>
      <c r="N41" t="s">
        <v>306</v>
      </c>
      <c r="O41" t="s">
        <v>98</v>
      </c>
      <c r="P41" t="s">
        <v>282</v>
      </c>
      <c r="R41" t="s">
        <v>242</v>
      </c>
      <c r="S41" t="s">
        <v>210</v>
      </c>
      <c r="T41" t="s">
        <v>465</v>
      </c>
      <c r="U41" t="s">
        <v>67</v>
      </c>
      <c r="V41" t="s">
        <v>212</v>
      </c>
      <c r="W41" t="s">
        <v>443</v>
      </c>
      <c r="X41" t="s">
        <v>466</v>
      </c>
    </row>
    <row r="42" spans="2:25" ht="18" customHeight="1" x14ac:dyDescent="0.4">
      <c r="B42">
        <v>41</v>
      </c>
      <c r="C42" s="6" t="s">
        <v>30</v>
      </c>
      <c r="D42">
        <v>1</v>
      </c>
      <c r="E42" t="s">
        <v>93</v>
      </c>
      <c r="G42" s="16" t="s">
        <v>107</v>
      </c>
      <c r="H42" s="6" t="s">
        <v>107</v>
      </c>
      <c r="I42" t="s">
        <v>173</v>
      </c>
      <c r="J42" t="s">
        <v>1325</v>
      </c>
      <c r="K42" t="s">
        <v>173</v>
      </c>
      <c r="L42" t="s">
        <v>133</v>
      </c>
      <c r="M42" s="13" t="s">
        <v>470</v>
      </c>
      <c r="N42" s="13" t="s">
        <v>1393</v>
      </c>
      <c r="O42" s="45" t="s">
        <v>472</v>
      </c>
      <c r="P42" t="s">
        <v>317</v>
      </c>
      <c r="Q42" t="s">
        <v>473</v>
      </c>
      <c r="R42" t="s">
        <v>458</v>
      </c>
      <c r="S42" t="s">
        <v>65</v>
      </c>
      <c r="T42" t="s">
        <v>49</v>
      </c>
      <c r="U42" t="s">
        <v>67</v>
      </c>
      <c r="V42" t="s">
        <v>42</v>
      </c>
      <c r="W42" t="s">
        <v>474</v>
      </c>
      <c r="X42" t="s">
        <v>475</v>
      </c>
      <c r="Y42" s="4" t="s">
        <v>476</v>
      </c>
    </row>
    <row r="43" spans="2:25" ht="18" customHeight="1" x14ac:dyDescent="0.4">
      <c r="B43">
        <v>42</v>
      </c>
      <c r="C43" s="8" t="s">
        <v>161</v>
      </c>
      <c r="D43">
        <v>1</v>
      </c>
      <c r="E43" t="s">
        <v>31</v>
      </c>
      <c r="G43" s="16" t="s">
        <v>107</v>
      </c>
      <c r="H43" s="15" t="s">
        <v>1272</v>
      </c>
      <c r="I43" t="s">
        <v>173</v>
      </c>
      <c r="J43" s="13" t="s">
        <v>1342</v>
      </c>
      <c r="K43" t="s">
        <v>173</v>
      </c>
      <c r="L43" t="s">
        <v>58</v>
      </c>
      <c r="M43" t="s">
        <v>59</v>
      </c>
      <c r="N43" t="s">
        <v>81</v>
      </c>
      <c r="O43" s="37" t="s">
        <v>486</v>
      </c>
      <c r="P43" t="s">
        <v>62</v>
      </c>
      <c r="Q43" t="s">
        <v>487</v>
      </c>
      <c r="R43" s="46" t="s">
        <v>488</v>
      </c>
      <c r="S43" t="s">
        <v>459</v>
      </c>
      <c r="T43" t="s">
        <v>489</v>
      </c>
      <c r="U43" t="s">
        <v>138</v>
      </c>
      <c r="V43" t="s">
        <v>725</v>
      </c>
      <c r="W43" t="s">
        <v>490</v>
      </c>
      <c r="X43" t="s">
        <v>491</v>
      </c>
    </row>
    <row r="44" spans="2:25" ht="18" customHeight="1" x14ac:dyDescent="0.4">
      <c r="B44">
        <v>43</v>
      </c>
      <c r="C44" s="8" t="s">
        <v>161</v>
      </c>
      <c r="D44">
        <v>1</v>
      </c>
      <c r="E44" t="s">
        <v>31</v>
      </c>
      <c r="G44" s="16" t="s">
        <v>107</v>
      </c>
      <c r="H44" s="6" t="s">
        <v>107</v>
      </c>
      <c r="I44" t="s">
        <v>173</v>
      </c>
      <c r="J44" s="13" t="s">
        <v>1343</v>
      </c>
      <c r="K44" t="s">
        <v>173</v>
      </c>
      <c r="L44" s="13" t="s">
        <v>1365</v>
      </c>
      <c r="M44" s="13" t="s">
        <v>1378</v>
      </c>
      <c r="N44" t="s">
        <v>502</v>
      </c>
      <c r="O44" s="45" t="s">
        <v>1415</v>
      </c>
      <c r="P44" t="s">
        <v>62</v>
      </c>
      <c r="Q44" t="s">
        <v>504</v>
      </c>
      <c r="R44" t="s">
        <v>505</v>
      </c>
      <c r="S44" t="s">
        <v>319</v>
      </c>
      <c r="T44" t="s">
        <v>506</v>
      </c>
      <c r="U44" t="s">
        <v>507</v>
      </c>
      <c r="V44" t="s">
        <v>508</v>
      </c>
      <c r="W44" t="s">
        <v>509</v>
      </c>
      <c r="X44" t="s">
        <v>510</v>
      </c>
      <c r="Y44" s="4" t="s">
        <v>511</v>
      </c>
    </row>
    <row r="45" spans="2:25" ht="18" customHeight="1" x14ac:dyDescent="0.4">
      <c r="B45">
        <v>44</v>
      </c>
      <c r="C45" s="8" t="s">
        <v>161</v>
      </c>
      <c r="D45">
        <v>1</v>
      </c>
      <c r="E45" t="s">
        <v>93</v>
      </c>
      <c r="G45" s="16" t="s">
        <v>107</v>
      </c>
      <c r="H45" s="15" t="s">
        <v>1273</v>
      </c>
      <c r="I45" t="s">
        <v>107</v>
      </c>
      <c r="J45" s="13" t="s">
        <v>1344</v>
      </c>
      <c r="K45" t="s">
        <v>150</v>
      </c>
      <c r="L45" t="s">
        <v>58</v>
      </c>
      <c r="M45" s="13" t="s">
        <v>1377</v>
      </c>
      <c r="N45" t="s">
        <v>193</v>
      </c>
      <c r="O45" t="s">
        <v>519</v>
      </c>
      <c r="P45" t="s">
        <v>520</v>
      </c>
      <c r="Q45" t="s">
        <v>208</v>
      </c>
      <c r="R45" t="s">
        <v>137</v>
      </c>
      <c r="S45" t="s">
        <v>521</v>
      </c>
      <c r="T45" t="s">
        <v>522</v>
      </c>
      <c r="U45" s="7" t="s">
        <v>523</v>
      </c>
      <c r="V45" t="s">
        <v>42</v>
      </c>
      <c r="W45" s="13" t="s">
        <v>443</v>
      </c>
      <c r="X45" t="s">
        <v>226</v>
      </c>
    </row>
    <row r="46" spans="2:25" ht="18" customHeight="1" x14ac:dyDescent="0.4">
      <c r="B46">
        <v>45</v>
      </c>
      <c r="C46" s="6" t="s">
        <v>30</v>
      </c>
      <c r="D46">
        <v>1</v>
      </c>
      <c r="E46" t="s">
        <v>31</v>
      </c>
      <c r="G46" s="16" t="s">
        <v>107</v>
      </c>
      <c r="H46" s="6" t="s">
        <v>107</v>
      </c>
      <c r="I46" t="s">
        <v>173</v>
      </c>
      <c r="J46" t="s">
        <v>1324</v>
      </c>
      <c r="K46" t="s">
        <v>173</v>
      </c>
      <c r="L46" t="s">
        <v>133</v>
      </c>
      <c r="M46" t="s">
        <v>59</v>
      </c>
      <c r="N46" t="s">
        <v>241</v>
      </c>
      <c r="O46" t="s">
        <v>156</v>
      </c>
      <c r="P46" t="s">
        <v>395</v>
      </c>
      <c r="Q46" t="s">
        <v>99</v>
      </c>
      <c r="R46" t="s">
        <v>113</v>
      </c>
      <c r="S46" t="s">
        <v>396</v>
      </c>
      <c r="T46" t="s">
        <v>529</v>
      </c>
      <c r="U46" t="s">
        <v>211</v>
      </c>
      <c r="V46" t="s">
        <v>68</v>
      </c>
      <c r="W46" t="s">
        <v>530</v>
      </c>
      <c r="X46" t="s">
        <v>531</v>
      </c>
    </row>
    <row r="47" spans="2:25" ht="18" customHeight="1" x14ac:dyDescent="0.4">
      <c r="B47">
        <v>46</v>
      </c>
      <c r="C47" s="6" t="s">
        <v>30</v>
      </c>
      <c r="D47">
        <v>1</v>
      </c>
      <c r="E47" t="s">
        <v>93</v>
      </c>
      <c r="G47" s="13" t="s">
        <v>443</v>
      </c>
      <c r="H47" s="13" t="s">
        <v>443</v>
      </c>
      <c r="I47" s="13" t="s">
        <v>443</v>
      </c>
      <c r="J47" t="s">
        <v>1323</v>
      </c>
      <c r="K47" s="12" t="s">
        <v>1355</v>
      </c>
      <c r="L47" t="s">
        <v>443</v>
      </c>
      <c r="M47" t="s">
        <v>443</v>
      </c>
      <c r="N47" t="s">
        <v>163</v>
      </c>
      <c r="O47" t="s">
        <v>536</v>
      </c>
      <c r="P47" t="s">
        <v>537</v>
      </c>
      <c r="Q47" t="s">
        <v>538</v>
      </c>
      <c r="R47" t="s">
        <v>539</v>
      </c>
      <c r="S47" t="s">
        <v>540</v>
      </c>
      <c r="T47" t="s">
        <v>725</v>
      </c>
      <c r="U47" t="s">
        <v>725</v>
      </c>
      <c r="V47" t="s">
        <v>725</v>
      </c>
      <c r="W47" t="s">
        <v>541</v>
      </c>
      <c r="X47" t="s">
        <v>725</v>
      </c>
    </row>
    <row r="48" spans="2:25" ht="18" customHeight="1" x14ac:dyDescent="0.4">
      <c r="B48">
        <v>47</v>
      </c>
      <c r="C48" s="8" t="s">
        <v>161</v>
      </c>
      <c r="D48">
        <v>1</v>
      </c>
      <c r="E48" t="s">
        <v>31</v>
      </c>
      <c r="G48" s="16" t="s">
        <v>107</v>
      </c>
      <c r="H48" s="13" t="s">
        <v>443</v>
      </c>
      <c r="I48" t="s">
        <v>173</v>
      </c>
      <c r="J48" t="s">
        <v>32</v>
      </c>
      <c r="K48" s="13" t="s">
        <v>443</v>
      </c>
      <c r="L48" t="s">
        <v>262</v>
      </c>
      <c r="M48" t="s">
        <v>59</v>
      </c>
      <c r="N48" t="s">
        <v>241</v>
      </c>
      <c r="O48" t="s">
        <v>549</v>
      </c>
      <c r="P48" t="s">
        <v>409</v>
      </c>
      <c r="Q48" t="s">
        <v>195</v>
      </c>
      <c r="R48" t="s">
        <v>100</v>
      </c>
      <c r="S48" t="s">
        <v>39</v>
      </c>
      <c r="T48" t="s">
        <v>363</v>
      </c>
      <c r="U48" t="s">
        <v>138</v>
      </c>
      <c r="V48" t="s">
        <v>117</v>
      </c>
      <c r="W48" t="s">
        <v>550</v>
      </c>
      <c r="X48" t="s">
        <v>52</v>
      </c>
    </row>
    <row r="49" spans="2:25" ht="18" customHeight="1" x14ac:dyDescent="0.4">
      <c r="B49">
        <v>48</v>
      </c>
      <c r="C49" s="9" t="s">
        <v>554</v>
      </c>
      <c r="D49">
        <v>1</v>
      </c>
      <c r="E49" t="s">
        <v>93</v>
      </c>
      <c r="G49" s="16" t="s">
        <v>107</v>
      </c>
      <c r="H49" s="22" t="s">
        <v>555</v>
      </c>
      <c r="I49" t="s">
        <v>173</v>
      </c>
      <c r="J49" s="13" t="s">
        <v>1329</v>
      </c>
      <c r="K49" t="s">
        <v>173</v>
      </c>
      <c r="L49" t="s">
        <v>327</v>
      </c>
      <c r="M49" t="s">
        <v>162</v>
      </c>
      <c r="N49" t="s">
        <v>193</v>
      </c>
      <c r="O49" t="s">
        <v>519</v>
      </c>
      <c r="P49" t="s">
        <v>537</v>
      </c>
      <c r="Q49" t="s">
        <v>112</v>
      </c>
      <c r="R49" t="s">
        <v>539</v>
      </c>
      <c r="S49" t="s">
        <v>459</v>
      </c>
      <c r="T49" t="s">
        <v>320</v>
      </c>
      <c r="U49" t="s">
        <v>67</v>
      </c>
      <c r="V49" t="s">
        <v>169</v>
      </c>
      <c r="W49" t="s">
        <v>443</v>
      </c>
      <c r="X49" t="s">
        <v>557</v>
      </c>
    </row>
    <row r="50" spans="2:25" ht="18" customHeight="1" x14ac:dyDescent="0.4">
      <c r="B50">
        <v>49</v>
      </c>
      <c r="C50" s="7" t="s">
        <v>74</v>
      </c>
      <c r="D50">
        <v>1</v>
      </c>
      <c r="E50" t="s">
        <v>93</v>
      </c>
      <c r="G50" s="13" t="s">
        <v>443</v>
      </c>
      <c r="H50" s="13" t="s">
        <v>443</v>
      </c>
      <c r="I50" s="13" t="s">
        <v>443</v>
      </c>
      <c r="J50" s="13" t="s">
        <v>443</v>
      </c>
      <c r="K50" s="13" t="s">
        <v>443</v>
      </c>
      <c r="L50" s="13" t="s">
        <v>443</v>
      </c>
      <c r="M50" t="s">
        <v>443</v>
      </c>
      <c r="N50" t="s">
        <v>163</v>
      </c>
      <c r="O50" t="s">
        <v>561</v>
      </c>
      <c r="P50" t="s">
        <v>520</v>
      </c>
      <c r="Q50" t="s">
        <v>487</v>
      </c>
      <c r="R50" t="s">
        <v>64</v>
      </c>
      <c r="S50" t="s">
        <v>396</v>
      </c>
      <c r="T50" t="s">
        <v>309</v>
      </c>
      <c r="U50" t="s">
        <v>169</v>
      </c>
      <c r="V50" t="s">
        <v>725</v>
      </c>
      <c r="W50" t="s">
        <v>443</v>
      </c>
      <c r="X50" s="21" t="s">
        <v>562</v>
      </c>
      <c r="Y50" t="s">
        <v>563</v>
      </c>
    </row>
    <row r="51" spans="2:25" ht="18" customHeight="1" x14ac:dyDescent="0.4">
      <c r="B51">
        <v>50</v>
      </c>
      <c r="C51" s="6" t="s">
        <v>30</v>
      </c>
      <c r="D51">
        <v>1</v>
      </c>
      <c r="E51" t="s">
        <v>31</v>
      </c>
      <c r="G51" s="16" t="s">
        <v>107</v>
      </c>
      <c r="H51" s="5" t="s">
        <v>568</v>
      </c>
      <c r="I51" t="s">
        <v>173</v>
      </c>
      <c r="J51" s="13" t="s">
        <v>1330</v>
      </c>
      <c r="K51" s="13" t="s">
        <v>1356</v>
      </c>
      <c r="L51" t="s">
        <v>58</v>
      </c>
      <c r="M51" t="s">
        <v>108</v>
      </c>
      <c r="N51" t="s">
        <v>35</v>
      </c>
      <c r="O51" t="s">
        <v>572</v>
      </c>
      <c r="P51" t="s">
        <v>62</v>
      </c>
      <c r="Q51" t="s">
        <v>385</v>
      </c>
      <c r="R51" t="s">
        <v>64</v>
      </c>
      <c r="S51" t="s">
        <v>65</v>
      </c>
      <c r="T51" t="s">
        <v>573</v>
      </c>
      <c r="U51" t="s">
        <v>211</v>
      </c>
      <c r="V51" t="s">
        <v>68</v>
      </c>
      <c r="W51" t="s">
        <v>574</v>
      </c>
      <c r="X51" t="s">
        <v>575</v>
      </c>
      <c r="Y51" t="s">
        <v>576</v>
      </c>
    </row>
    <row r="52" spans="2:25" ht="18" customHeight="1" x14ac:dyDescent="0.4">
      <c r="B52">
        <v>51</v>
      </c>
      <c r="C52" s="6" t="s">
        <v>30</v>
      </c>
      <c r="D52">
        <v>1</v>
      </c>
      <c r="E52" t="s">
        <v>93</v>
      </c>
      <c r="G52" s="16" t="s">
        <v>107</v>
      </c>
      <c r="H52" s="13" t="s">
        <v>443</v>
      </c>
      <c r="I52" t="s">
        <v>173</v>
      </c>
      <c r="J52" s="13" t="s">
        <v>1331</v>
      </c>
      <c r="K52" s="13" t="s">
        <v>1357</v>
      </c>
      <c r="L52" t="s">
        <v>133</v>
      </c>
      <c r="M52" t="s">
        <v>300</v>
      </c>
      <c r="N52" t="s">
        <v>163</v>
      </c>
      <c r="O52" t="s">
        <v>156</v>
      </c>
      <c r="P52" t="s">
        <v>583</v>
      </c>
      <c r="Q52" t="s">
        <v>385</v>
      </c>
      <c r="R52" t="s">
        <v>584</v>
      </c>
      <c r="S52" t="s">
        <v>585</v>
      </c>
      <c r="T52" t="s">
        <v>522</v>
      </c>
      <c r="U52" t="s">
        <v>67</v>
      </c>
      <c r="V52" t="s">
        <v>68</v>
      </c>
      <c r="W52" t="s">
        <v>586</v>
      </c>
      <c r="X52" t="s">
        <v>179</v>
      </c>
    </row>
    <row r="53" spans="2:25" ht="18" customHeight="1" x14ac:dyDescent="0.4">
      <c r="B53">
        <v>52</v>
      </c>
      <c r="C53" s="8" t="s">
        <v>161</v>
      </c>
      <c r="D53">
        <v>1</v>
      </c>
      <c r="E53" t="s">
        <v>31</v>
      </c>
      <c r="G53" s="16" t="s">
        <v>107</v>
      </c>
      <c r="H53" s="6" t="s">
        <v>107</v>
      </c>
      <c r="I53" t="s">
        <v>150</v>
      </c>
      <c r="J53" s="13" t="s">
        <v>1325</v>
      </c>
      <c r="K53" t="s">
        <v>150</v>
      </c>
      <c r="L53" s="13" t="s">
        <v>1379</v>
      </c>
      <c r="M53" s="13" t="s">
        <v>590</v>
      </c>
      <c r="N53" t="s">
        <v>109</v>
      </c>
      <c r="O53" s="45" t="s">
        <v>1404</v>
      </c>
      <c r="P53" t="s">
        <v>282</v>
      </c>
      <c r="Q53" s="13" t="s">
        <v>1426</v>
      </c>
      <c r="R53" t="s">
        <v>64</v>
      </c>
      <c r="S53" t="s">
        <v>65</v>
      </c>
      <c r="T53" t="s">
        <v>85</v>
      </c>
      <c r="U53" t="s">
        <v>67</v>
      </c>
      <c r="V53" t="s">
        <v>68</v>
      </c>
      <c r="W53" t="s">
        <v>593</v>
      </c>
      <c r="X53" t="s">
        <v>88</v>
      </c>
      <c r="Y53" s="4" t="s">
        <v>594</v>
      </c>
    </row>
    <row r="54" spans="2:25" ht="15.75" customHeight="1" x14ac:dyDescent="0.4">
      <c r="B54">
        <v>53</v>
      </c>
      <c r="C54" s="8" t="s">
        <v>598</v>
      </c>
      <c r="D54">
        <v>2</v>
      </c>
      <c r="E54" t="s">
        <v>31</v>
      </c>
      <c r="G54" s="16" t="s">
        <v>107</v>
      </c>
      <c r="H54" s="6" t="s">
        <v>107</v>
      </c>
      <c r="I54" t="s">
        <v>150</v>
      </c>
      <c r="J54" s="13" t="s">
        <v>1325</v>
      </c>
      <c r="K54" t="s">
        <v>150</v>
      </c>
      <c r="L54" s="42" t="s">
        <v>1380</v>
      </c>
      <c r="M54" t="s">
        <v>601</v>
      </c>
      <c r="N54" t="s">
        <v>109</v>
      </c>
      <c r="O54" s="45" t="s">
        <v>1405</v>
      </c>
      <c r="P54" s="46" t="s">
        <v>603</v>
      </c>
      <c r="Q54" s="13" t="s">
        <v>1425</v>
      </c>
      <c r="R54" t="s">
        <v>605</v>
      </c>
      <c r="S54" t="s">
        <v>606</v>
      </c>
      <c r="T54" t="s">
        <v>85</v>
      </c>
      <c r="U54" t="s">
        <v>67</v>
      </c>
      <c r="V54" t="s">
        <v>607</v>
      </c>
      <c r="W54" s="13" t="s">
        <v>608</v>
      </c>
      <c r="X54" t="s">
        <v>609</v>
      </c>
      <c r="Y54" s="4" t="s">
        <v>610</v>
      </c>
    </row>
    <row r="55" spans="2:25" ht="18" customHeight="1" x14ac:dyDescent="0.4">
      <c r="B55">
        <v>54</v>
      </c>
      <c r="C55" s="6" t="s">
        <v>30</v>
      </c>
      <c r="D55">
        <v>1</v>
      </c>
      <c r="E55" t="s">
        <v>93</v>
      </c>
      <c r="G55" s="16" t="s">
        <v>107</v>
      </c>
      <c r="H55" s="13" t="s">
        <v>443</v>
      </c>
      <c r="I55" t="s">
        <v>107</v>
      </c>
      <c r="J55" s="13" t="s">
        <v>614</v>
      </c>
      <c r="K55" t="s">
        <v>107</v>
      </c>
      <c r="L55" t="s">
        <v>133</v>
      </c>
      <c r="M55" t="s">
        <v>108</v>
      </c>
      <c r="N55" t="s">
        <v>35</v>
      </c>
      <c r="O55" t="s">
        <v>156</v>
      </c>
      <c r="P55" t="s">
        <v>185</v>
      </c>
      <c r="Q55" t="s">
        <v>329</v>
      </c>
      <c r="R55" t="s">
        <v>113</v>
      </c>
      <c r="S55" t="s">
        <v>233</v>
      </c>
      <c r="T55" t="s">
        <v>1443</v>
      </c>
      <c r="U55" t="s">
        <v>67</v>
      </c>
      <c r="V55" t="s">
        <v>616</v>
      </c>
      <c r="W55" t="s">
        <v>617</v>
      </c>
      <c r="X55" s="7" t="s">
        <v>618</v>
      </c>
      <c r="Y55" t="s">
        <v>1500</v>
      </c>
    </row>
    <row r="56" spans="2:25" ht="18" customHeight="1" x14ac:dyDescent="0.4">
      <c r="B56">
        <v>55</v>
      </c>
      <c r="C56" s="6" t="s">
        <v>30</v>
      </c>
      <c r="D56">
        <v>1</v>
      </c>
      <c r="E56" t="s">
        <v>31</v>
      </c>
      <c r="G56" s="16" t="s">
        <v>1244</v>
      </c>
      <c r="H56" s="6" t="s">
        <v>107</v>
      </c>
      <c r="I56" s="13" t="s">
        <v>1310</v>
      </c>
      <c r="J56" s="13" t="s">
        <v>48</v>
      </c>
      <c r="K56" s="13" t="s">
        <v>443</v>
      </c>
      <c r="L56" t="s">
        <v>58</v>
      </c>
      <c r="M56" t="s">
        <v>108</v>
      </c>
      <c r="N56" t="s">
        <v>624</v>
      </c>
      <c r="O56" t="s">
        <v>625</v>
      </c>
      <c r="P56" t="s">
        <v>282</v>
      </c>
      <c r="Q56" t="s">
        <v>83</v>
      </c>
      <c r="R56" t="s">
        <v>64</v>
      </c>
      <c r="S56" t="s">
        <v>319</v>
      </c>
      <c r="T56" t="s">
        <v>626</v>
      </c>
      <c r="U56" t="s">
        <v>128</v>
      </c>
      <c r="V56" t="s">
        <v>117</v>
      </c>
      <c r="W56" t="s">
        <v>443</v>
      </c>
      <c r="X56" t="s">
        <v>627</v>
      </c>
    </row>
    <row r="57" spans="2:25" ht="18" customHeight="1" x14ac:dyDescent="0.4">
      <c r="B57">
        <v>56</v>
      </c>
      <c r="C57" s="8" t="s">
        <v>161</v>
      </c>
      <c r="D57">
        <v>1</v>
      </c>
      <c r="E57" t="s">
        <v>93</v>
      </c>
      <c r="G57" s="13" t="s">
        <v>443</v>
      </c>
      <c r="H57" s="13" t="s">
        <v>443</v>
      </c>
      <c r="I57" s="13" t="s">
        <v>443</v>
      </c>
      <c r="J57" s="13" t="s">
        <v>443</v>
      </c>
      <c r="K57" s="13" t="s">
        <v>443</v>
      </c>
      <c r="L57" t="s">
        <v>58</v>
      </c>
      <c r="M57" t="s">
        <v>162</v>
      </c>
      <c r="N57" s="13" t="s">
        <v>1395</v>
      </c>
      <c r="O57" s="37" t="s">
        <v>632</v>
      </c>
      <c r="P57" t="s">
        <v>583</v>
      </c>
      <c r="Q57" t="s">
        <v>633</v>
      </c>
      <c r="R57" t="s">
        <v>634</v>
      </c>
      <c r="S57" t="s">
        <v>725</v>
      </c>
      <c r="T57" t="s">
        <v>725</v>
      </c>
      <c r="U57" t="s">
        <v>67</v>
      </c>
      <c r="V57" t="s">
        <v>635</v>
      </c>
      <c r="W57" t="s">
        <v>443</v>
      </c>
      <c r="X57" t="s">
        <v>226</v>
      </c>
    </row>
    <row r="58" spans="2:25" ht="18" customHeight="1" x14ac:dyDescent="0.4">
      <c r="B58">
        <v>57</v>
      </c>
      <c r="C58" s="6" t="s">
        <v>30</v>
      </c>
      <c r="D58">
        <v>1</v>
      </c>
      <c r="E58" t="s">
        <v>31</v>
      </c>
      <c r="G58" s="6" t="s">
        <v>107</v>
      </c>
      <c r="H58" s="6" t="s">
        <v>107</v>
      </c>
      <c r="I58" t="s">
        <v>173</v>
      </c>
      <c r="J58" s="13" t="s">
        <v>1324</v>
      </c>
      <c r="K58" t="s">
        <v>173</v>
      </c>
      <c r="L58" t="s">
        <v>58</v>
      </c>
      <c r="M58" t="s">
        <v>59</v>
      </c>
      <c r="N58" t="s">
        <v>60</v>
      </c>
      <c r="O58" t="s">
        <v>639</v>
      </c>
      <c r="P58" t="s">
        <v>62</v>
      </c>
      <c r="Q58" s="13" t="s">
        <v>1427</v>
      </c>
      <c r="R58" t="s">
        <v>137</v>
      </c>
      <c r="S58" t="s">
        <v>39</v>
      </c>
      <c r="T58" t="s">
        <v>309</v>
      </c>
      <c r="U58" t="s">
        <v>138</v>
      </c>
      <c r="V58" t="s">
        <v>117</v>
      </c>
      <c r="W58" s="13" t="s">
        <v>443</v>
      </c>
      <c r="X58" t="s">
        <v>179</v>
      </c>
      <c r="Y58" t="s">
        <v>642</v>
      </c>
    </row>
    <row r="59" spans="2:25" ht="18" customHeight="1" x14ac:dyDescent="0.4">
      <c r="B59">
        <v>58</v>
      </c>
      <c r="C59" s="8" t="s">
        <v>161</v>
      </c>
      <c r="D59">
        <v>1</v>
      </c>
      <c r="E59" t="s">
        <v>31</v>
      </c>
      <c r="G59" s="16" t="s">
        <v>107</v>
      </c>
      <c r="H59" s="6" t="s">
        <v>107</v>
      </c>
      <c r="I59" t="s">
        <v>173</v>
      </c>
      <c r="J59" s="13" t="s">
        <v>1325</v>
      </c>
      <c r="K59" t="s">
        <v>107</v>
      </c>
      <c r="L59" s="13" t="s">
        <v>1379</v>
      </c>
      <c r="M59" t="s">
        <v>646</v>
      </c>
      <c r="N59" t="s">
        <v>109</v>
      </c>
      <c r="O59" s="45" t="s">
        <v>1406</v>
      </c>
      <c r="P59" s="46" t="s">
        <v>648</v>
      </c>
      <c r="Q59" t="s">
        <v>649</v>
      </c>
      <c r="R59" t="s">
        <v>64</v>
      </c>
      <c r="S59" t="s">
        <v>650</v>
      </c>
      <c r="T59" t="s">
        <v>85</v>
      </c>
      <c r="U59" t="s">
        <v>67</v>
      </c>
      <c r="V59" t="s">
        <v>651</v>
      </c>
      <c r="W59" s="4" t="s">
        <v>652</v>
      </c>
      <c r="X59" t="s">
        <v>653</v>
      </c>
      <c r="Y59" s="4" t="s">
        <v>654</v>
      </c>
    </row>
    <row r="60" spans="2:25" ht="18" customHeight="1" x14ac:dyDescent="0.4">
      <c r="B60">
        <v>59</v>
      </c>
      <c r="C60" s="9" t="s">
        <v>400</v>
      </c>
      <c r="D60">
        <v>1</v>
      </c>
      <c r="E60" t="s">
        <v>31</v>
      </c>
      <c r="G60" s="13" t="s">
        <v>1257</v>
      </c>
      <c r="H60" s="7" t="s">
        <v>659</v>
      </c>
      <c r="I60" t="s">
        <v>150</v>
      </c>
      <c r="J60" s="13" t="s">
        <v>660</v>
      </c>
      <c r="K60" t="s">
        <v>1289</v>
      </c>
      <c r="L60" t="s">
        <v>58</v>
      </c>
      <c r="M60" t="s">
        <v>162</v>
      </c>
      <c r="N60" t="s">
        <v>662</v>
      </c>
      <c r="O60" t="s">
        <v>663</v>
      </c>
      <c r="P60" t="s">
        <v>664</v>
      </c>
      <c r="Q60" t="s">
        <v>223</v>
      </c>
      <c r="R60" t="s">
        <v>361</v>
      </c>
      <c r="S60" t="s">
        <v>210</v>
      </c>
      <c r="T60" t="s">
        <v>168</v>
      </c>
      <c r="U60" t="s">
        <v>138</v>
      </c>
      <c r="V60" t="s">
        <v>460</v>
      </c>
      <c r="W60" s="13" t="s">
        <v>443</v>
      </c>
      <c r="X60" t="s">
        <v>146</v>
      </c>
      <c r="Y60" t="s">
        <v>665</v>
      </c>
    </row>
    <row r="61" spans="2:25" ht="18" customHeight="1" x14ac:dyDescent="0.4">
      <c r="B61">
        <v>60</v>
      </c>
      <c r="C61" s="7" t="s">
        <v>74</v>
      </c>
      <c r="D61">
        <v>1</v>
      </c>
      <c r="E61" t="s">
        <v>93</v>
      </c>
      <c r="G61" s="16" t="s">
        <v>1245</v>
      </c>
      <c r="H61" s="13" t="s">
        <v>1274</v>
      </c>
      <c r="I61" s="13" t="s">
        <v>1311</v>
      </c>
      <c r="J61" s="13" t="s">
        <v>1324</v>
      </c>
      <c r="K61" t="s">
        <v>673</v>
      </c>
      <c r="L61" t="s">
        <v>133</v>
      </c>
      <c r="M61" t="s">
        <v>300</v>
      </c>
      <c r="N61" t="s">
        <v>97</v>
      </c>
      <c r="O61" t="s">
        <v>549</v>
      </c>
      <c r="P61" t="s">
        <v>317</v>
      </c>
      <c r="Q61" t="s">
        <v>674</v>
      </c>
      <c r="R61" t="s">
        <v>137</v>
      </c>
      <c r="S61" t="s">
        <v>319</v>
      </c>
      <c r="T61" t="s">
        <v>309</v>
      </c>
      <c r="U61" t="s">
        <v>138</v>
      </c>
      <c r="V61" t="s">
        <v>117</v>
      </c>
      <c r="W61" t="s">
        <v>675</v>
      </c>
      <c r="X61" t="s">
        <v>676</v>
      </c>
      <c r="Y61" t="s">
        <v>677</v>
      </c>
    </row>
    <row r="62" spans="2:25" ht="18" customHeight="1" x14ac:dyDescent="0.4">
      <c r="B62">
        <v>61</v>
      </c>
      <c r="C62" s="9" t="s">
        <v>400</v>
      </c>
      <c r="D62">
        <v>1</v>
      </c>
      <c r="E62" t="s">
        <v>93</v>
      </c>
      <c r="G62" s="6" t="s">
        <v>107</v>
      </c>
      <c r="H62" s="6" t="s">
        <v>107</v>
      </c>
      <c r="I62" s="13" t="s">
        <v>443</v>
      </c>
      <c r="J62" s="13" t="s">
        <v>1327</v>
      </c>
      <c r="K62" t="s">
        <v>107</v>
      </c>
      <c r="L62" s="13" t="s">
        <v>153</v>
      </c>
      <c r="M62" t="s">
        <v>162</v>
      </c>
      <c r="N62" t="s">
        <v>109</v>
      </c>
      <c r="O62" t="s">
        <v>98</v>
      </c>
      <c r="P62" t="s">
        <v>537</v>
      </c>
      <c r="Q62" t="s">
        <v>681</v>
      </c>
      <c r="R62" t="s">
        <v>682</v>
      </c>
      <c r="S62" t="s">
        <v>725</v>
      </c>
      <c r="T62" t="s">
        <v>725</v>
      </c>
      <c r="U62" t="s">
        <v>169</v>
      </c>
      <c r="V62" t="s">
        <v>460</v>
      </c>
      <c r="W62" t="s">
        <v>683</v>
      </c>
      <c r="X62" t="s">
        <v>684</v>
      </c>
    </row>
    <row r="63" spans="2:25" ht="18" customHeight="1" x14ac:dyDescent="0.4">
      <c r="B63">
        <v>62</v>
      </c>
      <c r="C63" s="6" t="s">
        <v>30</v>
      </c>
      <c r="D63">
        <v>1</v>
      </c>
      <c r="E63" t="s">
        <v>31</v>
      </c>
      <c r="G63" s="6" t="s">
        <v>107</v>
      </c>
      <c r="H63" s="6" t="s">
        <v>107</v>
      </c>
      <c r="I63" t="s">
        <v>173</v>
      </c>
      <c r="J63" s="13" t="s">
        <v>1324</v>
      </c>
      <c r="K63" t="s">
        <v>173</v>
      </c>
      <c r="L63" t="s">
        <v>58</v>
      </c>
      <c r="M63" t="s">
        <v>370</v>
      </c>
      <c r="N63" t="s">
        <v>60</v>
      </c>
      <c r="O63" t="s">
        <v>639</v>
      </c>
      <c r="P63" t="s">
        <v>62</v>
      </c>
      <c r="Q63" t="s">
        <v>538</v>
      </c>
      <c r="R63" t="s">
        <v>64</v>
      </c>
      <c r="S63" t="s">
        <v>175</v>
      </c>
      <c r="T63" t="s">
        <v>224</v>
      </c>
      <c r="U63" t="s">
        <v>138</v>
      </c>
      <c r="V63" t="s">
        <v>42</v>
      </c>
      <c r="W63" s="13" t="s">
        <v>443</v>
      </c>
      <c r="X63" t="s">
        <v>688</v>
      </c>
    </row>
    <row r="64" spans="2:25" ht="18" customHeight="1" x14ac:dyDescent="0.4">
      <c r="B64">
        <v>63</v>
      </c>
      <c r="C64" s="7" t="s">
        <v>74</v>
      </c>
      <c r="D64">
        <v>1</v>
      </c>
      <c r="E64" t="s">
        <v>93</v>
      </c>
      <c r="G64" s="6" t="s">
        <v>107</v>
      </c>
      <c r="H64" s="6" t="s">
        <v>107</v>
      </c>
      <c r="I64" t="s">
        <v>173</v>
      </c>
      <c r="J64" s="13" t="s">
        <v>692</v>
      </c>
      <c r="K64" t="s">
        <v>173</v>
      </c>
      <c r="L64" t="s">
        <v>58</v>
      </c>
      <c r="M64" t="s">
        <v>96</v>
      </c>
      <c r="N64" t="s">
        <v>393</v>
      </c>
      <c r="O64" t="s">
        <v>98</v>
      </c>
      <c r="P64" t="s">
        <v>62</v>
      </c>
      <c r="Q64" t="s">
        <v>63</v>
      </c>
      <c r="R64" t="s">
        <v>64</v>
      </c>
      <c r="S64" t="s">
        <v>101</v>
      </c>
      <c r="T64" t="s">
        <v>66</v>
      </c>
      <c r="U64" t="s">
        <v>67</v>
      </c>
      <c r="V64" t="s">
        <v>68</v>
      </c>
      <c r="W64" s="13" t="s">
        <v>443</v>
      </c>
      <c r="X64" t="s">
        <v>88</v>
      </c>
    </row>
    <row r="65" spans="2:25" ht="18" customHeight="1" x14ac:dyDescent="0.4">
      <c r="B65">
        <v>64</v>
      </c>
      <c r="C65" s="7" t="s">
        <v>74</v>
      </c>
      <c r="D65">
        <v>1</v>
      </c>
      <c r="E65" t="s">
        <v>93</v>
      </c>
      <c r="G65" s="6" t="s">
        <v>107</v>
      </c>
      <c r="H65" s="6" t="s">
        <v>107</v>
      </c>
      <c r="I65" t="s">
        <v>173</v>
      </c>
      <c r="J65" s="13" t="s">
        <v>1329</v>
      </c>
      <c r="K65" t="s">
        <v>173</v>
      </c>
      <c r="L65" t="s">
        <v>58</v>
      </c>
      <c r="M65" t="s">
        <v>96</v>
      </c>
      <c r="N65" t="s">
        <v>696</v>
      </c>
      <c r="O65" t="s">
        <v>98</v>
      </c>
      <c r="P65" t="s">
        <v>62</v>
      </c>
      <c r="Q65" t="s">
        <v>83</v>
      </c>
      <c r="R65" t="s">
        <v>64</v>
      </c>
      <c r="S65" t="s">
        <v>65</v>
      </c>
      <c r="T65" t="s">
        <v>697</v>
      </c>
      <c r="U65" t="s">
        <v>67</v>
      </c>
      <c r="V65" t="s">
        <v>68</v>
      </c>
      <c r="W65" s="13" t="s">
        <v>443</v>
      </c>
      <c r="X65" t="s">
        <v>88</v>
      </c>
    </row>
    <row r="66" spans="2:25" ht="18" customHeight="1" x14ac:dyDescent="0.4">
      <c r="B66">
        <v>65</v>
      </c>
      <c r="C66" s="6" t="s">
        <v>30</v>
      </c>
      <c r="D66">
        <v>1</v>
      </c>
      <c r="E66" t="s">
        <v>31</v>
      </c>
      <c r="G66" s="6" t="s">
        <v>107</v>
      </c>
      <c r="H66" s="6" t="s">
        <v>107</v>
      </c>
      <c r="I66" t="s">
        <v>173</v>
      </c>
      <c r="J66" s="13" t="s">
        <v>1329</v>
      </c>
      <c r="K66" t="s">
        <v>173</v>
      </c>
      <c r="L66" t="s">
        <v>58</v>
      </c>
      <c r="M66" t="s">
        <v>344</v>
      </c>
      <c r="N66" t="s">
        <v>155</v>
      </c>
      <c r="O66" t="s">
        <v>98</v>
      </c>
      <c r="P66" t="s">
        <v>62</v>
      </c>
      <c r="Q66" t="s">
        <v>83</v>
      </c>
      <c r="R66" t="s">
        <v>64</v>
      </c>
      <c r="S66" t="s">
        <v>65</v>
      </c>
      <c r="T66" t="s">
        <v>701</v>
      </c>
      <c r="U66" t="s">
        <v>138</v>
      </c>
      <c r="V66" t="s">
        <v>68</v>
      </c>
      <c r="W66" t="s">
        <v>702</v>
      </c>
      <c r="X66" t="s">
        <v>88</v>
      </c>
    </row>
    <row r="67" spans="2:25" ht="18" customHeight="1" x14ac:dyDescent="0.4">
      <c r="B67">
        <v>66</v>
      </c>
      <c r="C67" s="7" t="s">
        <v>74</v>
      </c>
      <c r="D67">
        <v>1</v>
      </c>
      <c r="E67" t="s">
        <v>93</v>
      </c>
      <c r="G67" s="6" t="s">
        <v>706</v>
      </c>
      <c r="H67" s="18" t="s">
        <v>1290</v>
      </c>
      <c r="I67" t="s">
        <v>173</v>
      </c>
      <c r="J67" s="13" t="s">
        <v>1324</v>
      </c>
      <c r="K67" t="s">
        <v>173</v>
      </c>
      <c r="L67" t="s">
        <v>133</v>
      </c>
      <c r="M67" t="s">
        <v>34</v>
      </c>
      <c r="N67" t="s">
        <v>306</v>
      </c>
      <c r="O67" t="s">
        <v>156</v>
      </c>
      <c r="P67" t="s">
        <v>537</v>
      </c>
      <c r="Q67" t="s">
        <v>127</v>
      </c>
      <c r="R67" t="s">
        <v>64</v>
      </c>
      <c r="S67" t="s">
        <v>459</v>
      </c>
      <c r="T67" t="s">
        <v>176</v>
      </c>
      <c r="U67" t="s">
        <v>128</v>
      </c>
      <c r="V67" t="s">
        <v>460</v>
      </c>
      <c r="W67" t="s">
        <v>708</v>
      </c>
      <c r="X67" t="s">
        <v>709</v>
      </c>
    </row>
    <row r="68" spans="2:25" ht="18" customHeight="1" x14ac:dyDescent="0.4">
      <c r="B68">
        <v>67</v>
      </c>
      <c r="C68" s="7" t="s">
        <v>74</v>
      </c>
      <c r="D68">
        <v>1</v>
      </c>
      <c r="E68" t="s">
        <v>93</v>
      </c>
      <c r="G68" s="6" t="s">
        <v>107</v>
      </c>
      <c r="H68" s="13" t="s">
        <v>443</v>
      </c>
      <c r="I68" t="s">
        <v>173</v>
      </c>
      <c r="J68" s="13" t="s">
        <v>48</v>
      </c>
      <c r="K68" t="s">
        <v>173</v>
      </c>
      <c r="L68" t="s">
        <v>133</v>
      </c>
      <c r="M68" t="s">
        <v>108</v>
      </c>
      <c r="N68" t="s">
        <v>163</v>
      </c>
      <c r="O68" t="s">
        <v>714</v>
      </c>
      <c r="P68" t="s">
        <v>537</v>
      </c>
      <c r="Q68" t="s">
        <v>112</v>
      </c>
      <c r="R68" t="s">
        <v>113</v>
      </c>
      <c r="S68" t="s">
        <v>175</v>
      </c>
      <c r="T68" t="s">
        <v>465</v>
      </c>
      <c r="U68" t="s">
        <v>138</v>
      </c>
      <c r="V68" t="s">
        <v>42</v>
      </c>
      <c r="W68" s="13" t="s">
        <v>443</v>
      </c>
      <c r="X68" s="13" t="s">
        <v>725</v>
      </c>
    </row>
    <row r="69" spans="2:25" ht="18" customHeight="1" x14ac:dyDescent="0.4">
      <c r="B69">
        <v>68</v>
      </c>
      <c r="C69" s="6" t="s">
        <v>30</v>
      </c>
      <c r="D69">
        <v>1</v>
      </c>
      <c r="E69" t="s">
        <v>31</v>
      </c>
      <c r="G69" s="6" t="s">
        <v>107</v>
      </c>
      <c r="H69" s="6" t="s">
        <v>107</v>
      </c>
      <c r="I69" t="s">
        <v>719</v>
      </c>
      <c r="J69" s="13" t="s">
        <v>1324</v>
      </c>
      <c r="K69" t="s">
        <v>719</v>
      </c>
      <c r="L69" t="s">
        <v>58</v>
      </c>
      <c r="M69" t="s">
        <v>59</v>
      </c>
      <c r="N69" t="s">
        <v>241</v>
      </c>
      <c r="O69" t="s">
        <v>82</v>
      </c>
      <c r="P69" t="s">
        <v>395</v>
      </c>
      <c r="Q69" t="s">
        <v>136</v>
      </c>
      <c r="R69" t="s">
        <v>100</v>
      </c>
      <c r="S69" t="s">
        <v>65</v>
      </c>
      <c r="T69" t="s">
        <v>158</v>
      </c>
      <c r="U69" t="s">
        <v>67</v>
      </c>
      <c r="V69" t="s">
        <v>68</v>
      </c>
      <c r="W69" t="s">
        <v>720</v>
      </c>
      <c r="X69" t="s">
        <v>70</v>
      </c>
      <c r="Y69" t="s">
        <v>721</v>
      </c>
    </row>
    <row r="70" spans="2:25" ht="18" customHeight="1" x14ac:dyDescent="0.4">
      <c r="B70">
        <v>69</v>
      </c>
      <c r="C70" s="6" t="s">
        <v>30</v>
      </c>
      <c r="D70">
        <v>1</v>
      </c>
      <c r="E70" t="s">
        <v>93</v>
      </c>
      <c r="G70" s="6" t="s">
        <v>107</v>
      </c>
      <c r="H70" s="6" t="s">
        <v>107</v>
      </c>
      <c r="I70" t="s">
        <v>173</v>
      </c>
      <c r="J70" s="13" t="s">
        <v>1324</v>
      </c>
      <c r="K70" s="13" t="s">
        <v>1288</v>
      </c>
      <c r="L70" t="s">
        <v>262</v>
      </c>
      <c r="M70" t="s">
        <v>59</v>
      </c>
      <c r="N70" t="s">
        <v>193</v>
      </c>
      <c r="O70" t="s">
        <v>156</v>
      </c>
      <c r="P70" t="s">
        <v>726</v>
      </c>
      <c r="Q70" t="s">
        <v>727</v>
      </c>
      <c r="R70" t="s">
        <v>64</v>
      </c>
      <c r="S70" t="s">
        <v>459</v>
      </c>
      <c r="T70" t="s">
        <v>728</v>
      </c>
      <c r="U70" t="s">
        <v>138</v>
      </c>
      <c r="V70" s="53" t="s">
        <v>117</v>
      </c>
      <c r="W70" s="13" t="s">
        <v>729</v>
      </c>
      <c r="X70" t="s">
        <v>332</v>
      </c>
      <c r="Y70" t="s">
        <v>730</v>
      </c>
    </row>
    <row r="71" spans="2:25" ht="18" customHeight="1" x14ac:dyDescent="0.4">
      <c r="B71">
        <v>70</v>
      </c>
      <c r="C71" s="6" t="s">
        <v>30</v>
      </c>
      <c r="D71">
        <v>1</v>
      </c>
      <c r="E71" t="s">
        <v>93</v>
      </c>
      <c r="G71" s="6" t="s">
        <v>107</v>
      </c>
      <c r="H71" s="16" t="s">
        <v>107</v>
      </c>
      <c r="I71" t="s">
        <v>150</v>
      </c>
      <c r="J71" s="13" t="s">
        <v>1323</v>
      </c>
      <c r="K71" t="s">
        <v>150</v>
      </c>
      <c r="L71" t="s">
        <v>262</v>
      </c>
      <c r="M71" t="s">
        <v>96</v>
      </c>
      <c r="N71" t="s">
        <v>60</v>
      </c>
      <c r="O71" t="s">
        <v>156</v>
      </c>
      <c r="P71" t="s">
        <v>62</v>
      </c>
      <c r="Q71" t="s">
        <v>112</v>
      </c>
      <c r="R71" t="s">
        <v>100</v>
      </c>
      <c r="S71" t="s">
        <v>233</v>
      </c>
      <c r="T71" t="s">
        <v>176</v>
      </c>
      <c r="U71" t="s">
        <v>169</v>
      </c>
      <c r="V71" s="53" t="s">
        <v>635</v>
      </c>
      <c r="W71" s="13" t="s">
        <v>443</v>
      </c>
      <c r="X71" t="s">
        <v>734</v>
      </c>
      <c r="Y71" t="s">
        <v>735</v>
      </c>
    </row>
    <row r="72" spans="2:25" ht="18" customHeight="1" x14ac:dyDescent="0.4">
      <c r="B72">
        <v>71</v>
      </c>
      <c r="C72" s="7" t="s">
        <v>74</v>
      </c>
      <c r="D72">
        <v>1</v>
      </c>
      <c r="E72" t="s">
        <v>93</v>
      </c>
      <c r="G72" s="6" t="s">
        <v>107</v>
      </c>
      <c r="H72" s="16" t="s">
        <v>1275</v>
      </c>
      <c r="I72" s="13" t="s">
        <v>1312</v>
      </c>
      <c r="J72" s="13" t="s">
        <v>1327</v>
      </c>
      <c r="K72" s="13" t="s">
        <v>1353</v>
      </c>
      <c r="L72" t="s">
        <v>133</v>
      </c>
      <c r="M72" t="s">
        <v>370</v>
      </c>
      <c r="N72" t="s">
        <v>35</v>
      </c>
      <c r="O72" t="s">
        <v>536</v>
      </c>
      <c r="P72" t="s">
        <v>62</v>
      </c>
      <c r="Q72" t="s">
        <v>112</v>
      </c>
      <c r="R72" t="s">
        <v>137</v>
      </c>
      <c r="S72" t="s">
        <v>459</v>
      </c>
      <c r="T72" t="s">
        <v>741</v>
      </c>
      <c r="U72" t="s">
        <v>128</v>
      </c>
      <c r="V72" s="53" t="s">
        <v>42</v>
      </c>
      <c r="W72" t="s">
        <v>742</v>
      </c>
      <c r="X72" t="s">
        <v>743</v>
      </c>
      <c r="Y72" t="s">
        <v>744</v>
      </c>
    </row>
    <row r="73" spans="2:25" ht="18" customHeight="1" x14ac:dyDescent="0.4">
      <c r="B73">
        <v>72</v>
      </c>
      <c r="C73" s="6" t="s">
        <v>30</v>
      </c>
      <c r="D73">
        <v>1</v>
      </c>
      <c r="E73" t="s">
        <v>31</v>
      </c>
      <c r="G73" s="6" t="s">
        <v>107</v>
      </c>
      <c r="H73" s="16" t="s">
        <v>107</v>
      </c>
      <c r="I73" s="13" t="s">
        <v>749</v>
      </c>
      <c r="J73" s="13" t="s">
        <v>1341</v>
      </c>
      <c r="K73" t="s">
        <v>107</v>
      </c>
      <c r="L73" s="13" t="s">
        <v>751</v>
      </c>
      <c r="M73" t="s">
        <v>96</v>
      </c>
      <c r="N73" s="13" t="s">
        <v>1396</v>
      </c>
      <c r="O73" t="s">
        <v>753</v>
      </c>
      <c r="P73" t="s">
        <v>409</v>
      </c>
      <c r="Q73" t="s">
        <v>99</v>
      </c>
      <c r="R73" t="s">
        <v>100</v>
      </c>
      <c r="S73" t="s">
        <v>754</v>
      </c>
      <c r="T73" t="s">
        <v>186</v>
      </c>
      <c r="U73" t="s">
        <v>138</v>
      </c>
      <c r="V73" s="53" t="s">
        <v>755</v>
      </c>
      <c r="W73" t="s">
        <v>756</v>
      </c>
      <c r="X73" t="s">
        <v>466</v>
      </c>
      <c r="Y73" t="s">
        <v>757</v>
      </c>
    </row>
    <row r="74" spans="2:25" ht="18" customHeight="1" x14ac:dyDescent="0.4">
      <c r="B74">
        <v>73</v>
      </c>
      <c r="C74" s="6" t="s">
        <v>30</v>
      </c>
      <c r="D74">
        <v>1</v>
      </c>
      <c r="E74" t="s">
        <v>93</v>
      </c>
      <c r="G74" s="6" t="s">
        <v>107</v>
      </c>
      <c r="H74" s="21" t="s">
        <v>1306</v>
      </c>
      <c r="I74" s="13" t="s">
        <v>443</v>
      </c>
      <c r="J74" s="13" t="s">
        <v>32</v>
      </c>
      <c r="K74" t="s">
        <v>150</v>
      </c>
      <c r="L74" t="s">
        <v>58</v>
      </c>
      <c r="M74" t="s">
        <v>162</v>
      </c>
      <c r="N74" t="s">
        <v>35</v>
      </c>
      <c r="O74" t="s">
        <v>762</v>
      </c>
      <c r="P74" t="s">
        <v>763</v>
      </c>
      <c r="Q74" t="s">
        <v>764</v>
      </c>
      <c r="R74" t="s">
        <v>765</v>
      </c>
      <c r="S74" t="s">
        <v>266</v>
      </c>
      <c r="T74" t="s">
        <v>766</v>
      </c>
      <c r="U74" t="s">
        <v>767</v>
      </c>
      <c r="V74" s="53" t="s">
        <v>768</v>
      </c>
      <c r="W74" s="13" t="s">
        <v>1457</v>
      </c>
      <c r="X74" t="s">
        <v>770</v>
      </c>
      <c r="Y74" t="s">
        <v>771</v>
      </c>
    </row>
    <row r="75" spans="2:25" ht="18" customHeight="1" x14ac:dyDescent="0.4">
      <c r="B75">
        <v>74</v>
      </c>
      <c r="C75" s="6" t="s">
        <v>30</v>
      </c>
      <c r="D75">
        <v>1</v>
      </c>
      <c r="E75" t="s">
        <v>31</v>
      </c>
      <c r="G75" s="6" t="s">
        <v>107</v>
      </c>
      <c r="H75" s="16" t="s">
        <v>107</v>
      </c>
      <c r="I75" t="s">
        <v>173</v>
      </c>
      <c r="J75" s="13" t="s">
        <v>1324</v>
      </c>
      <c r="K75" t="s">
        <v>150</v>
      </c>
      <c r="L75" t="s">
        <v>58</v>
      </c>
      <c r="M75" t="s">
        <v>108</v>
      </c>
      <c r="N75" t="s">
        <v>193</v>
      </c>
      <c r="O75" t="s">
        <v>61</v>
      </c>
      <c r="P75" t="s">
        <v>537</v>
      </c>
      <c r="Q75" t="s">
        <v>777</v>
      </c>
      <c r="R75" t="s">
        <v>64</v>
      </c>
      <c r="S75" t="s">
        <v>266</v>
      </c>
      <c r="T75" t="s">
        <v>115</v>
      </c>
      <c r="U75" t="s">
        <v>67</v>
      </c>
      <c r="V75" s="53" t="s">
        <v>778</v>
      </c>
      <c r="W75" t="s">
        <v>779</v>
      </c>
      <c r="X75" t="s">
        <v>88</v>
      </c>
      <c r="Y75" t="s">
        <v>780</v>
      </c>
    </row>
    <row r="76" spans="2:25" ht="18" customHeight="1" x14ac:dyDescent="0.4">
      <c r="B76">
        <v>75</v>
      </c>
      <c r="C76" s="6" t="s">
        <v>30</v>
      </c>
      <c r="D76">
        <v>1</v>
      </c>
      <c r="E76" t="s">
        <v>31</v>
      </c>
      <c r="G76" s="6" t="s">
        <v>107</v>
      </c>
      <c r="H76" s="16" t="s">
        <v>107</v>
      </c>
      <c r="I76" t="s">
        <v>107</v>
      </c>
      <c r="J76" s="13" t="s">
        <v>1332</v>
      </c>
      <c r="K76" t="s">
        <v>107</v>
      </c>
      <c r="L76" t="s">
        <v>58</v>
      </c>
      <c r="M76" t="s">
        <v>80</v>
      </c>
      <c r="N76" t="s">
        <v>109</v>
      </c>
      <c r="O76" t="s">
        <v>785</v>
      </c>
      <c r="P76" t="s">
        <v>62</v>
      </c>
      <c r="Q76" t="s">
        <v>786</v>
      </c>
      <c r="R76" t="s">
        <v>787</v>
      </c>
      <c r="S76" t="s">
        <v>65</v>
      </c>
      <c r="T76" t="s">
        <v>320</v>
      </c>
      <c r="U76" t="s">
        <v>211</v>
      </c>
      <c r="V76" t="s">
        <v>68</v>
      </c>
      <c r="W76" t="s">
        <v>788</v>
      </c>
      <c r="X76" t="s">
        <v>789</v>
      </c>
      <c r="Y76" t="s">
        <v>790</v>
      </c>
    </row>
    <row r="77" spans="2:25" ht="18" customHeight="1" x14ac:dyDescent="0.4">
      <c r="B77">
        <v>76</v>
      </c>
      <c r="C77" s="6" t="s">
        <v>30</v>
      </c>
      <c r="D77">
        <v>1</v>
      </c>
      <c r="E77" t="s">
        <v>31</v>
      </c>
      <c r="G77" s="16" t="s">
        <v>794</v>
      </c>
      <c r="H77" s="5" t="s">
        <v>795</v>
      </c>
      <c r="I77" s="13" t="s">
        <v>1313</v>
      </c>
      <c r="J77" s="13" t="s">
        <v>1332</v>
      </c>
      <c r="K77" t="s">
        <v>107</v>
      </c>
      <c r="L77" t="s">
        <v>58</v>
      </c>
      <c r="M77" t="s">
        <v>305</v>
      </c>
      <c r="N77" t="s">
        <v>155</v>
      </c>
      <c r="O77" t="s">
        <v>156</v>
      </c>
      <c r="P77" t="s">
        <v>62</v>
      </c>
      <c r="Q77" t="s">
        <v>798</v>
      </c>
      <c r="R77" t="s">
        <v>799</v>
      </c>
      <c r="S77" t="s">
        <v>65</v>
      </c>
      <c r="T77" t="s">
        <v>800</v>
      </c>
      <c r="U77" t="s">
        <v>211</v>
      </c>
      <c r="V77" t="s">
        <v>68</v>
      </c>
      <c r="W77" t="s">
        <v>801</v>
      </c>
      <c r="X77" t="s">
        <v>88</v>
      </c>
    </row>
    <row r="78" spans="2:25" ht="18" customHeight="1" x14ac:dyDescent="0.4">
      <c r="B78">
        <v>77</v>
      </c>
      <c r="C78" s="9" t="s">
        <v>400</v>
      </c>
      <c r="D78">
        <v>1</v>
      </c>
      <c r="E78" t="s">
        <v>93</v>
      </c>
      <c r="G78" s="6" t="s">
        <v>173</v>
      </c>
      <c r="H78" s="16" t="s">
        <v>1276</v>
      </c>
      <c r="I78" t="s">
        <v>173</v>
      </c>
      <c r="J78" s="13" t="s">
        <v>1324</v>
      </c>
      <c r="K78" s="13" t="s">
        <v>443</v>
      </c>
      <c r="L78" t="s">
        <v>58</v>
      </c>
      <c r="M78" t="s">
        <v>162</v>
      </c>
      <c r="N78" t="s">
        <v>193</v>
      </c>
      <c r="O78" t="s">
        <v>61</v>
      </c>
      <c r="P78" t="s">
        <v>809</v>
      </c>
      <c r="Q78" t="s">
        <v>112</v>
      </c>
      <c r="R78" t="s">
        <v>137</v>
      </c>
      <c r="S78" t="s">
        <v>396</v>
      </c>
      <c r="T78" t="s">
        <v>115</v>
      </c>
      <c r="U78" t="s">
        <v>67</v>
      </c>
      <c r="V78" t="s">
        <v>212</v>
      </c>
      <c r="W78" t="s">
        <v>810</v>
      </c>
      <c r="X78" t="s">
        <v>811</v>
      </c>
      <c r="Y78" t="s">
        <v>812</v>
      </c>
    </row>
    <row r="79" spans="2:25" ht="18" customHeight="1" x14ac:dyDescent="0.4">
      <c r="B79">
        <v>78</v>
      </c>
      <c r="C79" s="6" t="s">
        <v>30</v>
      </c>
      <c r="D79">
        <v>1</v>
      </c>
      <c r="E79" t="s">
        <v>31</v>
      </c>
      <c r="G79" s="6" t="s">
        <v>173</v>
      </c>
      <c r="H79" s="16" t="s">
        <v>107</v>
      </c>
      <c r="I79" t="s">
        <v>173</v>
      </c>
      <c r="J79" s="13" t="s">
        <v>1324</v>
      </c>
      <c r="K79" s="13" t="s">
        <v>443</v>
      </c>
      <c r="L79" t="s">
        <v>133</v>
      </c>
      <c r="M79" t="s">
        <v>108</v>
      </c>
      <c r="N79" t="s">
        <v>97</v>
      </c>
      <c r="O79" t="s">
        <v>156</v>
      </c>
      <c r="P79" t="s">
        <v>395</v>
      </c>
      <c r="Q79" t="s">
        <v>99</v>
      </c>
      <c r="R79" t="s">
        <v>539</v>
      </c>
      <c r="S79" t="s">
        <v>84</v>
      </c>
      <c r="T79" t="s">
        <v>363</v>
      </c>
      <c r="U79" t="s">
        <v>86</v>
      </c>
      <c r="V79" t="s">
        <v>635</v>
      </c>
      <c r="W79" t="s">
        <v>443</v>
      </c>
      <c r="X79" t="s">
        <v>187</v>
      </c>
    </row>
    <row r="80" spans="2:25" ht="18" customHeight="1" x14ac:dyDescent="0.4">
      <c r="B80">
        <v>79</v>
      </c>
      <c r="C80" s="6" t="s">
        <v>30</v>
      </c>
      <c r="D80">
        <v>1</v>
      </c>
      <c r="E80" t="s">
        <v>93</v>
      </c>
      <c r="G80" s="13" t="s">
        <v>443</v>
      </c>
      <c r="H80" s="13" t="s">
        <v>443</v>
      </c>
      <c r="I80" s="13" t="s">
        <v>1314</v>
      </c>
      <c r="J80" s="13" t="s">
        <v>1324</v>
      </c>
      <c r="K80" s="13" t="s">
        <v>443</v>
      </c>
      <c r="L80" t="s">
        <v>133</v>
      </c>
      <c r="M80" t="s">
        <v>108</v>
      </c>
      <c r="N80" t="s">
        <v>97</v>
      </c>
      <c r="O80" s="45" t="s">
        <v>1414</v>
      </c>
      <c r="P80" t="s">
        <v>145</v>
      </c>
      <c r="Q80" t="s">
        <v>820</v>
      </c>
      <c r="R80" t="s">
        <v>725</v>
      </c>
      <c r="S80" t="s">
        <v>725</v>
      </c>
      <c r="T80" t="s">
        <v>522</v>
      </c>
      <c r="U80" t="s">
        <v>169</v>
      </c>
      <c r="V80" t="s">
        <v>725</v>
      </c>
      <c r="W80" t="s">
        <v>443</v>
      </c>
      <c r="X80" t="s">
        <v>676</v>
      </c>
      <c r="Y80" s="4" t="s">
        <v>821</v>
      </c>
    </row>
    <row r="81" spans="2:25" ht="18" customHeight="1" x14ac:dyDescent="0.4">
      <c r="B81">
        <v>80</v>
      </c>
      <c r="C81" s="6" t="s">
        <v>1234</v>
      </c>
      <c r="D81">
        <v>1</v>
      </c>
      <c r="E81" t="s">
        <v>93</v>
      </c>
      <c r="G81" s="6" t="s">
        <v>173</v>
      </c>
      <c r="H81" s="13" t="s">
        <v>443</v>
      </c>
      <c r="I81" t="s">
        <v>173</v>
      </c>
      <c r="J81" s="13" t="s">
        <v>1324</v>
      </c>
      <c r="K81" t="s">
        <v>173</v>
      </c>
      <c r="L81" t="s">
        <v>133</v>
      </c>
      <c r="M81" t="s">
        <v>34</v>
      </c>
      <c r="N81" t="s">
        <v>35</v>
      </c>
      <c r="O81" s="45" t="s">
        <v>827</v>
      </c>
      <c r="P81" t="s">
        <v>282</v>
      </c>
      <c r="Q81" t="s">
        <v>828</v>
      </c>
      <c r="R81" t="s">
        <v>829</v>
      </c>
      <c r="S81" t="s">
        <v>266</v>
      </c>
      <c r="T81" t="s">
        <v>158</v>
      </c>
      <c r="U81" t="s">
        <v>138</v>
      </c>
      <c r="V81" t="s">
        <v>117</v>
      </c>
      <c r="W81" s="13" t="s">
        <v>443</v>
      </c>
      <c r="X81" t="s">
        <v>831</v>
      </c>
      <c r="Y81" t="s">
        <v>832</v>
      </c>
    </row>
    <row r="82" spans="2:25" ht="18" customHeight="1" x14ac:dyDescent="0.4">
      <c r="B82">
        <v>81</v>
      </c>
      <c r="C82" s="6" t="s">
        <v>30</v>
      </c>
      <c r="D82">
        <v>1</v>
      </c>
      <c r="E82" t="s">
        <v>93</v>
      </c>
      <c r="G82" s="6" t="s">
        <v>173</v>
      </c>
      <c r="H82" s="13" t="s">
        <v>443</v>
      </c>
      <c r="I82" t="s">
        <v>173</v>
      </c>
      <c r="J82" s="13" t="s">
        <v>1324</v>
      </c>
      <c r="K82" s="13" t="s">
        <v>443</v>
      </c>
      <c r="L82" t="s">
        <v>133</v>
      </c>
      <c r="M82" t="s">
        <v>108</v>
      </c>
      <c r="N82" t="s">
        <v>725</v>
      </c>
      <c r="O82" t="s">
        <v>836</v>
      </c>
      <c r="P82" t="s">
        <v>145</v>
      </c>
      <c r="Q82" t="s">
        <v>837</v>
      </c>
      <c r="R82" t="s">
        <v>64</v>
      </c>
      <c r="S82" t="s">
        <v>838</v>
      </c>
      <c r="T82" t="s">
        <v>725</v>
      </c>
      <c r="U82" t="s">
        <v>116</v>
      </c>
      <c r="V82" t="s">
        <v>725</v>
      </c>
      <c r="W82" t="s">
        <v>839</v>
      </c>
      <c r="X82" t="s">
        <v>146</v>
      </c>
    </row>
    <row r="83" spans="2:25" ht="18" customHeight="1" x14ac:dyDescent="0.4">
      <c r="B83">
        <v>82</v>
      </c>
      <c r="C83" s="8" t="s">
        <v>161</v>
      </c>
      <c r="D83">
        <v>1</v>
      </c>
      <c r="E83" t="s">
        <v>93</v>
      </c>
      <c r="G83" s="6" t="s">
        <v>173</v>
      </c>
      <c r="H83" s="16" t="s">
        <v>107</v>
      </c>
      <c r="I83" t="s">
        <v>326</v>
      </c>
      <c r="J83" s="13" t="s">
        <v>48</v>
      </c>
      <c r="K83" t="s">
        <v>326</v>
      </c>
      <c r="L83" t="s">
        <v>58</v>
      </c>
      <c r="M83" t="s">
        <v>108</v>
      </c>
      <c r="N83" t="s">
        <v>109</v>
      </c>
      <c r="O83" t="s">
        <v>253</v>
      </c>
      <c r="P83" t="s">
        <v>520</v>
      </c>
      <c r="Q83" t="s">
        <v>63</v>
      </c>
      <c r="R83" t="s">
        <v>843</v>
      </c>
      <c r="S83" t="s">
        <v>725</v>
      </c>
      <c r="T83" t="s">
        <v>725</v>
      </c>
      <c r="U83" t="s">
        <v>725</v>
      </c>
      <c r="V83" t="s">
        <v>725</v>
      </c>
      <c r="W83" s="13" t="s">
        <v>443</v>
      </c>
      <c r="X83" t="s">
        <v>844</v>
      </c>
      <c r="Y83" t="s">
        <v>845</v>
      </c>
    </row>
    <row r="84" spans="2:25" ht="18" customHeight="1" x14ac:dyDescent="0.4">
      <c r="B84">
        <v>83</v>
      </c>
      <c r="C84" s="6" t="s">
        <v>30</v>
      </c>
      <c r="D84">
        <v>1</v>
      </c>
      <c r="E84" t="s">
        <v>93</v>
      </c>
      <c r="G84" s="6" t="s">
        <v>173</v>
      </c>
      <c r="H84" s="16" t="s">
        <v>107</v>
      </c>
      <c r="I84" s="22" t="s">
        <v>555</v>
      </c>
      <c r="J84" s="13" t="s">
        <v>1324</v>
      </c>
      <c r="K84" t="s">
        <v>150</v>
      </c>
      <c r="L84" t="s">
        <v>133</v>
      </c>
      <c r="M84" t="s">
        <v>108</v>
      </c>
      <c r="N84" t="s">
        <v>241</v>
      </c>
      <c r="O84" t="s">
        <v>849</v>
      </c>
      <c r="P84" t="s">
        <v>308</v>
      </c>
      <c r="Q84" t="s">
        <v>727</v>
      </c>
      <c r="R84" t="s">
        <v>458</v>
      </c>
      <c r="S84" t="s">
        <v>39</v>
      </c>
      <c r="T84" t="s">
        <v>49</v>
      </c>
      <c r="U84" t="s">
        <v>138</v>
      </c>
      <c r="V84" t="s">
        <v>117</v>
      </c>
      <c r="W84" t="s">
        <v>850</v>
      </c>
      <c r="X84" t="s">
        <v>725</v>
      </c>
    </row>
    <row r="85" spans="2:25" ht="18" customHeight="1" x14ac:dyDescent="0.4">
      <c r="B85">
        <v>84</v>
      </c>
      <c r="C85" s="6" t="s">
        <v>30</v>
      </c>
      <c r="D85">
        <v>1</v>
      </c>
      <c r="E85" t="s">
        <v>93</v>
      </c>
      <c r="G85" s="13" t="s">
        <v>443</v>
      </c>
      <c r="H85" s="16" t="s">
        <v>107</v>
      </c>
      <c r="I85" t="s">
        <v>150</v>
      </c>
      <c r="J85" s="13" t="s">
        <v>1333</v>
      </c>
      <c r="K85" s="13" t="s">
        <v>443</v>
      </c>
      <c r="L85" t="s">
        <v>153</v>
      </c>
      <c r="M85" t="s">
        <v>96</v>
      </c>
      <c r="N85" t="s">
        <v>163</v>
      </c>
      <c r="O85" t="s">
        <v>156</v>
      </c>
      <c r="P85" t="s">
        <v>111</v>
      </c>
      <c r="Q85" t="s">
        <v>856</v>
      </c>
      <c r="R85" t="s">
        <v>857</v>
      </c>
      <c r="S85" t="s">
        <v>266</v>
      </c>
      <c r="T85" t="s">
        <v>284</v>
      </c>
      <c r="U85" t="s">
        <v>138</v>
      </c>
      <c r="V85" t="s">
        <v>117</v>
      </c>
      <c r="W85" t="s">
        <v>443</v>
      </c>
      <c r="X85" t="s">
        <v>179</v>
      </c>
      <c r="Y85" t="s">
        <v>858</v>
      </c>
    </row>
    <row r="86" spans="2:25" ht="18" customHeight="1" x14ac:dyDescent="0.4">
      <c r="B86">
        <v>85</v>
      </c>
      <c r="C86" s="6" t="s">
        <v>30</v>
      </c>
      <c r="D86">
        <v>1</v>
      </c>
      <c r="E86" t="s">
        <v>93</v>
      </c>
      <c r="G86" s="6" t="s">
        <v>173</v>
      </c>
      <c r="H86" s="13" t="s">
        <v>443</v>
      </c>
      <c r="I86" t="s">
        <v>107</v>
      </c>
      <c r="J86" s="13" t="s">
        <v>1334</v>
      </c>
      <c r="K86" s="13" t="s">
        <v>443</v>
      </c>
      <c r="L86" s="13" t="s">
        <v>1369</v>
      </c>
      <c r="M86" t="s">
        <v>108</v>
      </c>
      <c r="N86" t="s">
        <v>864</v>
      </c>
      <c r="O86" t="s">
        <v>82</v>
      </c>
      <c r="P86" t="s">
        <v>395</v>
      </c>
      <c r="Q86" t="s">
        <v>865</v>
      </c>
      <c r="R86" t="s">
        <v>866</v>
      </c>
      <c r="S86" t="s">
        <v>65</v>
      </c>
      <c r="T86" t="s">
        <v>626</v>
      </c>
      <c r="U86" t="s">
        <v>67</v>
      </c>
      <c r="V86" t="s">
        <v>867</v>
      </c>
      <c r="W86" t="s">
        <v>868</v>
      </c>
      <c r="X86" t="s">
        <v>869</v>
      </c>
      <c r="Y86" s="4" t="s">
        <v>870</v>
      </c>
    </row>
    <row r="87" spans="2:25" ht="18" customHeight="1" x14ac:dyDescent="0.4">
      <c r="B87">
        <v>86</v>
      </c>
      <c r="C87" s="6" t="s">
        <v>30</v>
      </c>
      <c r="D87">
        <v>1</v>
      </c>
      <c r="E87" t="s">
        <v>31</v>
      </c>
      <c r="G87" s="6" t="s">
        <v>173</v>
      </c>
      <c r="H87" s="16" t="s">
        <v>107</v>
      </c>
      <c r="I87" t="s">
        <v>150</v>
      </c>
      <c r="J87" s="13" t="s">
        <v>48</v>
      </c>
      <c r="K87" t="s">
        <v>150</v>
      </c>
      <c r="L87" t="s">
        <v>874</v>
      </c>
      <c r="M87" t="s">
        <v>108</v>
      </c>
      <c r="N87" t="s">
        <v>241</v>
      </c>
      <c r="O87" s="45" t="s">
        <v>1413</v>
      </c>
      <c r="P87" t="s">
        <v>520</v>
      </c>
      <c r="Q87" t="s">
        <v>876</v>
      </c>
      <c r="R87" t="s">
        <v>361</v>
      </c>
      <c r="S87" t="s">
        <v>266</v>
      </c>
      <c r="T87" t="s">
        <v>877</v>
      </c>
      <c r="U87" t="s">
        <v>138</v>
      </c>
      <c r="V87" t="s">
        <v>42</v>
      </c>
      <c r="W87" t="s">
        <v>878</v>
      </c>
      <c r="X87" t="s">
        <v>879</v>
      </c>
      <c r="Y87" s="4" t="s">
        <v>880</v>
      </c>
    </row>
    <row r="88" spans="2:25" ht="18" customHeight="1" x14ac:dyDescent="0.4">
      <c r="B88">
        <v>87</v>
      </c>
      <c r="C88" s="8" t="s">
        <v>161</v>
      </c>
      <c r="D88">
        <v>1</v>
      </c>
      <c r="E88" t="s">
        <v>93</v>
      </c>
      <c r="G88" t="s">
        <v>443</v>
      </c>
      <c r="H88" s="16" t="s">
        <v>107</v>
      </c>
      <c r="I88" t="s">
        <v>443</v>
      </c>
      <c r="J88" s="13" t="s">
        <v>1333</v>
      </c>
      <c r="K88" t="s">
        <v>443</v>
      </c>
      <c r="L88" t="s">
        <v>133</v>
      </c>
      <c r="M88" t="s">
        <v>59</v>
      </c>
      <c r="N88" t="s">
        <v>163</v>
      </c>
      <c r="O88" t="s">
        <v>884</v>
      </c>
      <c r="P88" t="s">
        <v>885</v>
      </c>
      <c r="Q88" t="s">
        <v>886</v>
      </c>
      <c r="R88" t="s">
        <v>539</v>
      </c>
      <c r="S88" t="s">
        <v>396</v>
      </c>
      <c r="T88" t="s">
        <v>115</v>
      </c>
      <c r="U88" t="s">
        <v>169</v>
      </c>
      <c r="V88" t="s">
        <v>169</v>
      </c>
      <c r="W88" t="s">
        <v>443</v>
      </c>
      <c r="X88" t="s">
        <v>725</v>
      </c>
      <c r="Y88" t="s">
        <v>887</v>
      </c>
    </row>
    <row r="89" spans="2:25" ht="18" customHeight="1" x14ac:dyDescent="0.4">
      <c r="B89">
        <v>88</v>
      </c>
      <c r="C89" s="6" t="s">
        <v>30</v>
      </c>
      <c r="D89">
        <v>1</v>
      </c>
      <c r="E89" t="s">
        <v>31</v>
      </c>
      <c r="G89" s="6" t="s">
        <v>173</v>
      </c>
      <c r="H89" s="13" t="s">
        <v>443</v>
      </c>
      <c r="I89" t="s">
        <v>107</v>
      </c>
      <c r="J89" s="13" t="s">
        <v>32</v>
      </c>
      <c r="K89" t="s">
        <v>107</v>
      </c>
      <c r="L89" t="s">
        <v>58</v>
      </c>
      <c r="M89" t="s">
        <v>108</v>
      </c>
      <c r="N89" t="s">
        <v>891</v>
      </c>
      <c r="O89" s="46" t="s">
        <v>892</v>
      </c>
      <c r="P89" t="s">
        <v>62</v>
      </c>
      <c r="Q89" s="13" t="s">
        <v>893</v>
      </c>
      <c r="R89" t="s">
        <v>866</v>
      </c>
      <c r="S89" t="s">
        <v>210</v>
      </c>
      <c r="T89" t="s">
        <v>725</v>
      </c>
      <c r="U89" t="s">
        <v>67</v>
      </c>
      <c r="W89" s="13" t="s">
        <v>443</v>
      </c>
      <c r="X89" t="s">
        <v>139</v>
      </c>
    </row>
    <row r="90" spans="2:25" ht="17.75" customHeight="1" x14ac:dyDescent="0.4">
      <c r="B90">
        <v>89</v>
      </c>
      <c r="C90" s="6" t="s">
        <v>30</v>
      </c>
      <c r="D90">
        <v>1</v>
      </c>
      <c r="E90" t="s">
        <v>31</v>
      </c>
      <c r="G90" s="16" t="s">
        <v>107</v>
      </c>
      <c r="H90" s="5" t="s">
        <v>897</v>
      </c>
      <c r="I90" t="s">
        <v>173</v>
      </c>
      <c r="J90" s="13" t="s">
        <v>899</v>
      </c>
      <c r="K90" t="s">
        <v>150</v>
      </c>
      <c r="L90" s="13" t="s">
        <v>1366</v>
      </c>
      <c r="M90" t="s">
        <v>108</v>
      </c>
      <c r="N90" t="s">
        <v>109</v>
      </c>
      <c r="O90" t="s">
        <v>156</v>
      </c>
      <c r="P90" t="s">
        <v>282</v>
      </c>
      <c r="Q90" t="s">
        <v>901</v>
      </c>
      <c r="R90" t="s">
        <v>843</v>
      </c>
      <c r="S90" t="s">
        <v>65</v>
      </c>
      <c r="T90" t="s">
        <v>320</v>
      </c>
      <c r="U90" t="s">
        <v>211</v>
      </c>
      <c r="V90" t="s">
        <v>212</v>
      </c>
      <c r="W90" t="s">
        <v>902</v>
      </c>
      <c r="X90" t="s">
        <v>831</v>
      </c>
      <c r="Y90" s="4" t="s">
        <v>903</v>
      </c>
    </row>
    <row r="91" spans="2:25" ht="18" customHeight="1" x14ac:dyDescent="0.4">
      <c r="B91">
        <v>90</v>
      </c>
      <c r="C91" s="6" t="s">
        <v>30</v>
      </c>
      <c r="D91">
        <v>1</v>
      </c>
      <c r="E91" t="s">
        <v>31</v>
      </c>
      <c r="G91" s="13" t="s">
        <v>443</v>
      </c>
      <c r="H91" s="13" t="s">
        <v>443</v>
      </c>
      <c r="I91" t="s">
        <v>107</v>
      </c>
      <c r="J91" s="13" t="s">
        <v>907</v>
      </c>
      <c r="K91" s="13" t="s">
        <v>443</v>
      </c>
      <c r="L91" t="s">
        <v>58</v>
      </c>
      <c r="M91" t="s">
        <v>108</v>
      </c>
      <c r="N91" t="s">
        <v>725</v>
      </c>
      <c r="O91" t="s">
        <v>908</v>
      </c>
      <c r="P91" t="s">
        <v>111</v>
      </c>
      <c r="Q91" t="s">
        <v>725</v>
      </c>
      <c r="R91" t="s">
        <v>909</v>
      </c>
      <c r="S91" t="s">
        <v>396</v>
      </c>
      <c r="T91" t="s">
        <v>529</v>
      </c>
      <c r="U91" t="s">
        <v>138</v>
      </c>
      <c r="V91" t="s">
        <v>725</v>
      </c>
      <c r="W91" t="s">
        <v>443</v>
      </c>
      <c r="X91" t="s">
        <v>179</v>
      </c>
      <c r="Y91" s="4" t="s">
        <v>910</v>
      </c>
    </row>
    <row r="92" spans="2:25" ht="18" customHeight="1" x14ac:dyDescent="0.4">
      <c r="B92">
        <v>91</v>
      </c>
      <c r="C92" s="6" t="s">
        <v>30</v>
      </c>
      <c r="D92">
        <v>1</v>
      </c>
      <c r="E92" t="s">
        <v>31</v>
      </c>
      <c r="G92" s="6" t="s">
        <v>173</v>
      </c>
      <c r="H92" s="16" t="s">
        <v>107</v>
      </c>
      <c r="I92" t="s">
        <v>150</v>
      </c>
      <c r="J92" s="13" t="s">
        <v>1335</v>
      </c>
      <c r="K92" t="s">
        <v>150</v>
      </c>
      <c r="L92" t="s">
        <v>133</v>
      </c>
      <c r="M92" t="s">
        <v>34</v>
      </c>
      <c r="N92" t="s">
        <v>193</v>
      </c>
      <c r="O92" t="s">
        <v>82</v>
      </c>
      <c r="P92" t="s">
        <v>62</v>
      </c>
      <c r="Q92" t="s">
        <v>856</v>
      </c>
      <c r="R92" t="s">
        <v>843</v>
      </c>
      <c r="S92" t="s">
        <v>175</v>
      </c>
      <c r="T92" t="s">
        <v>66</v>
      </c>
      <c r="U92" t="s">
        <v>138</v>
      </c>
      <c r="V92" t="s">
        <v>42</v>
      </c>
      <c r="W92" t="s">
        <v>915</v>
      </c>
      <c r="X92" t="s">
        <v>557</v>
      </c>
    </row>
    <row r="93" spans="2:25" ht="18" customHeight="1" x14ac:dyDescent="0.4">
      <c r="B93">
        <v>92</v>
      </c>
      <c r="C93" s="6" t="s">
        <v>30</v>
      </c>
      <c r="D93">
        <v>1</v>
      </c>
      <c r="E93" t="s">
        <v>31</v>
      </c>
      <c r="G93" s="6" t="s">
        <v>173</v>
      </c>
      <c r="H93" s="16" t="s">
        <v>107</v>
      </c>
      <c r="I93" t="s">
        <v>107</v>
      </c>
      <c r="J93" s="13" t="s">
        <v>1340</v>
      </c>
      <c r="K93" t="s">
        <v>150</v>
      </c>
      <c r="L93" t="s">
        <v>58</v>
      </c>
      <c r="M93" t="s">
        <v>96</v>
      </c>
      <c r="N93" t="s">
        <v>155</v>
      </c>
      <c r="O93" t="s">
        <v>919</v>
      </c>
      <c r="P93" t="s">
        <v>282</v>
      </c>
      <c r="Q93" t="s">
        <v>136</v>
      </c>
      <c r="R93" t="s">
        <v>920</v>
      </c>
      <c r="S93" t="s">
        <v>396</v>
      </c>
      <c r="T93" t="s">
        <v>489</v>
      </c>
      <c r="U93" t="s">
        <v>67</v>
      </c>
      <c r="V93" t="s">
        <v>117</v>
      </c>
      <c r="W93" t="s">
        <v>921</v>
      </c>
      <c r="X93" t="s">
        <v>88</v>
      </c>
      <c r="Y93" t="s">
        <v>922</v>
      </c>
    </row>
    <row r="94" spans="2:25" ht="18" customHeight="1" x14ac:dyDescent="0.4">
      <c r="B94">
        <v>93</v>
      </c>
      <c r="C94" s="6" t="s">
        <v>30</v>
      </c>
      <c r="D94">
        <v>1</v>
      </c>
      <c r="E94" t="s">
        <v>31</v>
      </c>
      <c r="G94" s="6" t="s">
        <v>173</v>
      </c>
      <c r="H94" s="16" t="s">
        <v>107</v>
      </c>
      <c r="I94" t="s">
        <v>107</v>
      </c>
      <c r="J94" s="13" t="s">
        <v>48</v>
      </c>
      <c r="K94" t="s">
        <v>150</v>
      </c>
      <c r="L94" t="s">
        <v>262</v>
      </c>
      <c r="M94" t="s">
        <v>344</v>
      </c>
      <c r="N94" t="s">
        <v>193</v>
      </c>
      <c r="O94" t="s">
        <v>253</v>
      </c>
      <c r="P94" t="s">
        <v>62</v>
      </c>
      <c r="Q94" t="s">
        <v>927</v>
      </c>
      <c r="R94" t="s">
        <v>843</v>
      </c>
      <c r="S94" t="s">
        <v>928</v>
      </c>
      <c r="T94" t="s">
        <v>115</v>
      </c>
      <c r="U94" t="s">
        <v>138</v>
      </c>
      <c r="V94" t="s">
        <v>117</v>
      </c>
      <c r="W94" t="s">
        <v>929</v>
      </c>
      <c r="X94" t="s">
        <v>725</v>
      </c>
    </row>
    <row r="95" spans="2:25" ht="18" customHeight="1" x14ac:dyDescent="0.4">
      <c r="B95">
        <v>94</v>
      </c>
      <c r="C95" s="6" t="s">
        <v>30</v>
      </c>
      <c r="D95">
        <v>1</v>
      </c>
      <c r="E95" t="s">
        <v>31</v>
      </c>
      <c r="G95" s="6" t="s">
        <v>173</v>
      </c>
      <c r="H95" s="16" t="s">
        <v>107</v>
      </c>
      <c r="I95" t="s">
        <v>107</v>
      </c>
      <c r="J95" s="13" t="s">
        <v>1325</v>
      </c>
      <c r="K95" s="13" t="s">
        <v>443</v>
      </c>
      <c r="L95" t="s">
        <v>58</v>
      </c>
      <c r="M95" t="s">
        <v>108</v>
      </c>
      <c r="N95" t="s">
        <v>109</v>
      </c>
      <c r="O95" t="s">
        <v>639</v>
      </c>
      <c r="P95" t="s">
        <v>520</v>
      </c>
      <c r="Q95" t="s">
        <v>83</v>
      </c>
      <c r="R95" t="s">
        <v>166</v>
      </c>
      <c r="S95" t="s">
        <v>175</v>
      </c>
      <c r="T95" t="s">
        <v>465</v>
      </c>
      <c r="U95" t="s">
        <v>138</v>
      </c>
      <c r="V95" t="s">
        <v>725</v>
      </c>
      <c r="W95" t="s">
        <v>935</v>
      </c>
      <c r="X95" t="s">
        <v>811</v>
      </c>
    </row>
    <row r="96" spans="2:25" ht="18" customHeight="1" x14ac:dyDescent="0.4">
      <c r="B96">
        <v>95</v>
      </c>
      <c r="C96" s="6" t="s">
        <v>30</v>
      </c>
      <c r="D96">
        <v>1</v>
      </c>
      <c r="E96" t="s">
        <v>31</v>
      </c>
      <c r="G96" s="6" t="s">
        <v>173</v>
      </c>
      <c r="H96" s="16" t="s">
        <v>107</v>
      </c>
      <c r="I96" t="s">
        <v>107</v>
      </c>
      <c r="J96" s="13" t="s">
        <v>32</v>
      </c>
      <c r="K96" t="s">
        <v>150</v>
      </c>
      <c r="L96" t="s">
        <v>133</v>
      </c>
      <c r="M96" t="s">
        <v>34</v>
      </c>
      <c r="N96" t="s">
        <v>109</v>
      </c>
      <c r="O96" t="s">
        <v>156</v>
      </c>
      <c r="P96" t="s">
        <v>395</v>
      </c>
      <c r="Q96" t="s">
        <v>939</v>
      </c>
      <c r="R96" t="s">
        <v>857</v>
      </c>
      <c r="S96" t="s">
        <v>725</v>
      </c>
      <c r="T96" t="s">
        <v>725</v>
      </c>
      <c r="U96" t="s">
        <v>138</v>
      </c>
      <c r="V96" t="s">
        <v>117</v>
      </c>
      <c r="W96" s="13" t="s">
        <v>443</v>
      </c>
      <c r="X96" s="13" t="s">
        <v>725</v>
      </c>
    </row>
    <row r="97" spans="2:25" ht="18" customHeight="1" x14ac:dyDescent="0.4">
      <c r="B97">
        <v>96</v>
      </c>
      <c r="C97" s="6" t="s">
        <v>30</v>
      </c>
      <c r="D97">
        <v>1</v>
      </c>
      <c r="E97" t="s">
        <v>93</v>
      </c>
      <c r="G97" s="6" t="s">
        <v>107</v>
      </c>
      <c r="H97" s="13" t="s">
        <v>443</v>
      </c>
      <c r="I97" t="s">
        <v>107</v>
      </c>
      <c r="J97" s="13" t="s">
        <v>1334</v>
      </c>
      <c r="K97" s="13" t="s">
        <v>443</v>
      </c>
      <c r="L97" t="s">
        <v>133</v>
      </c>
      <c r="M97" t="s">
        <v>59</v>
      </c>
      <c r="N97" t="s">
        <v>163</v>
      </c>
      <c r="O97" t="s">
        <v>943</v>
      </c>
      <c r="P97" t="s">
        <v>583</v>
      </c>
      <c r="Q97" t="s">
        <v>112</v>
      </c>
      <c r="R97" t="s">
        <v>909</v>
      </c>
      <c r="S97" t="s">
        <v>725</v>
      </c>
      <c r="T97" t="s">
        <v>725</v>
      </c>
      <c r="U97" t="s">
        <v>725</v>
      </c>
      <c r="V97" t="s">
        <v>42</v>
      </c>
      <c r="W97" s="13" t="s">
        <v>443</v>
      </c>
      <c r="X97" t="s">
        <v>179</v>
      </c>
      <c r="Y97" t="s">
        <v>944</v>
      </c>
    </row>
    <row r="98" spans="2:25" ht="18" customHeight="1" x14ac:dyDescent="0.4">
      <c r="B98">
        <v>97</v>
      </c>
      <c r="C98" s="6" t="s">
        <v>30</v>
      </c>
      <c r="D98">
        <v>1</v>
      </c>
      <c r="E98" t="s">
        <v>93</v>
      </c>
      <c r="G98" s="6" t="s">
        <v>107</v>
      </c>
      <c r="H98" s="16" t="s">
        <v>107</v>
      </c>
      <c r="I98" t="s">
        <v>107</v>
      </c>
      <c r="J98" s="13" t="s">
        <v>48</v>
      </c>
      <c r="K98" t="s">
        <v>107</v>
      </c>
      <c r="L98" t="s">
        <v>133</v>
      </c>
      <c r="M98" t="s">
        <v>34</v>
      </c>
      <c r="N98" t="s">
        <v>163</v>
      </c>
      <c r="O98" t="s">
        <v>207</v>
      </c>
      <c r="P98" t="s">
        <v>395</v>
      </c>
      <c r="Q98" t="s">
        <v>948</v>
      </c>
      <c r="R98" t="s">
        <v>361</v>
      </c>
      <c r="S98" t="s">
        <v>459</v>
      </c>
      <c r="T98" t="s">
        <v>728</v>
      </c>
      <c r="U98" t="s">
        <v>138</v>
      </c>
      <c r="V98" t="s">
        <v>117</v>
      </c>
      <c r="W98" t="s">
        <v>949</v>
      </c>
      <c r="X98" s="7" t="s">
        <v>950</v>
      </c>
      <c r="Y98" t="s">
        <v>951</v>
      </c>
    </row>
    <row r="99" spans="2:25" ht="18" customHeight="1" x14ac:dyDescent="0.4">
      <c r="B99">
        <v>98</v>
      </c>
      <c r="C99" s="7" t="s">
        <v>955</v>
      </c>
      <c r="D99">
        <v>1</v>
      </c>
      <c r="E99" t="s">
        <v>31</v>
      </c>
      <c r="G99" s="16" t="s">
        <v>1248</v>
      </c>
      <c r="H99" t="s">
        <v>443</v>
      </c>
      <c r="I99" s="13" t="s">
        <v>1315</v>
      </c>
      <c r="J99" s="13" t="s">
        <v>1336</v>
      </c>
      <c r="K99" s="13" t="s">
        <v>443</v>
      </c>
      <c r="L99" s="13" t="s">
        <v>1367</v>
      </c>
      <c r="M99" t="s">
        <v>962</v>
      </c>
      <c r="N99" s="13" t="s">
        <v>1397</v>
      </c>
      <c r="O99" s="46" t="s">
        <v>964</v>
      </c>
      <c r="P99" t="s">
        <v>62</v>
      </c>
      <c r="Q99" t="s">
        <v>965</v>
      </c>
      <c r="R99" t="s">
        <v>966</v>
      </c>
      <c r="S99" t="s">
        <v>266</v>
      </c>
      <c r="T99" t="s">
        <v>967</v>
      </c>
      <c r="U99" t="s">
        <v>116</v>
      </c>
      <c r="V99" t="s">
        <v>42</v>
      </c>
      <c r="W99" t="s">
        <v>968</v>
      </c>
      <c r="X99" t="s">
        <v>969</v>
      </c>
      <c r="Y99" t="s">
        <v>970</v>
      </c>
    </row>
    <row r="100" spans="2:25" ht="18" customHeight="1" x14ac:dyDescent="0.4">
      <c r="B100">
        <v>99</v>
      </c>
      <c r="C100" s="6" t="s">
        <v>30</v>
      </c>
      <c r="D100">
        <v>1</v>
      </c>
      <c r="E100" t="s">
        <v>31</v>
      </c>
      <c r="G100" s="13" t="s">
        <v>443</v>
      </c>
      <c r="H100" t="s">
        <v>443</v>
      </c>
      <c r="I100" s="13" t="s">
        <v>443</v>
      </c>
      <c r="J100" s="13" t="s">
        <v>443</v>
      </c>
      <c r="K100" s="13" t="s">
        <v>443</v>
      </c>
      <c r="L100" t="s">
        <v>133</v>
      </c>
      <c r="M100" t="s">
        <v>59</v>
      </c>
      <c r="N100" t="s">
        <v>35</v>
      </c>
      <c r="O100" t="s">
        <v>974</v>
      </c>
      <c r="P100" t="s">
        <v>975</v>
      </c>
      <c r="Q100" t="s">
        <v>976</v>
      </c>
      <c r="R100" t="s">
        <v>584</v>
      </c>
      <c r="S100" t="s">
        <v>157</v>
      </c>
      <c r="T100" t="s">
        <v>186</v>
      </c>
      <c r="U100" t="s">
        <v>138</v>
      </c>
      <c r="V100" t="s">
        <v>117</v>
      </c>
      <c r="W100" t="s">
        <v>443</v>
      </c>
      <c r="X100" t="s">
        <v>187</v>
      </c>
    </row>
    <row r="101" spans="2:25" ht="18" customHeight="1" x14ac:dyDescent="0.4">
      <c r="B101">
        <v>100</v>
      </c>
      <c r="C101" s="6" t="s">
        <v>30</v>
      </c>
      <c r="D101">
        <v>1</v>
      </c>
      <c r="E101" t="s">
        <v>31</v>
      </c>
      <c r="G101" s="6" t="s">
        <v>173</v>
      </c>
      <c r="H101" s="13" t="s">
        <v>443</v>
      </c>
      <c r="I101" t="s">
        <v>124</v>
      </c>
      <c r="J101" s="13" t="s">
        <v>1334</v>
      </c>
      <c r="K101" s="13" t="s">
        <v>443</v>
      </c>
      <c r="L101" t="s">
        <v>133</v>
      </c>
      <c r="M101" t="s">
        <v>34</v>
      </c>
      <c r="N101" t="s">
        <v>981</v>
      </c>
      <c r="O101" s="45" t="s">
        <v>982</v>
      </c>
      <c r="P101" t="s">
        <v>983</v>
      </c>
      <c r="Q101" t="s">
        <v>984</v>
      </c>
      <c r="R101" t="s">
        <v>985</v>
      </c>
      <c r="S101" t="s">
        <v>986</v>
      </c>
      <c r="T101" t="s">
        <v>573</v>
      </c>
      <c r="U101" t="s">
        <v>987</v>
      </c>
      <c r="V101" t="s">
        <v>460</v>
      </c>
      <c r="W101" t="s">
        <v>988</v>
      </c>
      <c r="X101" t="s">
        <v>989</v>
      </c>
      <c r="Y101" s="13" t="s">
        <v>1501</v>
      </c>
    </row>
    <row r="102" spans="2:25" ht="18" customHeight="1" x14ac:dyDescent="0.4">
      <c r="B102">
        <v>101</v>
      </c>
      <c r="C102" s="6" t="s">
        <v>30</v>
      </c>
      <c r="D102">
        <v>1</v>
      </c>
      <c r="E102" t="s">
        <v>93</v>
      </c>
      <c r="G102" s="16" t="s">
        <v>1246</v>
      </c>
      <c r="H102" s="5" t="s">
        <v>995</v>
      </c>
      <c r="I102" s="15" t="s">
        <v>1321</v>
      </c>
      <c r="J102" s="13" t="s">
        <v>1349</v>
      </c>
      <c r="K102" s="13" t="s">
        <v>107</v>
      </c>
      <c r="L102" t="s">
        <v>1000</v>
      </c>
      <c r="M102" t="s">
        <v>1001</v>
      </c>
      <c r="N102" s="13" t="s">
        <v>1398</v>
      </c>
      <c r="O102" s="46" t="s">
        <v>1003</v>
      </c>
      <c r="P102" t="s">
        <v>145</v>
      </c>
      <c r="Q102" t="s">
        <v>1004</v>
      </c>
      <c r="R102" t="s">
        <v>1005</v>
      </c>
      <c r="S102" t="s">
        <v>1006</v>
      </c>
      <c r="T102" t="s">
        <v>1007</v>
      </c>
      <c r="U102" t="s">
        <v>1008</v>
      </c>
      <c r="V102" t="s">
        <v>68</v>
      </c>
      <c r="W102" t="s">
        <v>443</v>
      </c>
      <c r="X102" t="s">
        <v>1009</v>
      </c>
      <c r="Y102" t="s">
        <v>1010</v>
      </c>
    </row>
    <row r="103" spans="2:25" ht="18" customHeight="1" x14ac:dyDescent="0.4">
      <c r="B103">
        <v>102</v>
      </c>
      <c r="C103" s="6" t="s">
        <v>30</v>
      </c>
      <c r="D103">
        <v>1</v>
      </c>
      <c r="E103" t="s">
        <v>93</v>
      </c>
      <c r="G103" s="6" t="s">
        <v>173</v>
      </c>
      <c r="H103" s="16" t="s">
        <v>107</v>
      </c>
      <c r="I103" t="s">
        <v>107</v>
      </c>
      <c r="J103" s="13" t="s">
        <v>1323</v>
      </c>
      <c r="K103" t="s">
        <v>173</v>
      </c>
      <c r="L103" t="s">
        <v>133</v>
      </c>
      <c r="M103" t="s">
        <v>34</v>
      </c>
      <c r="N103" t="s">
        <v>35</v>
      </c>
      <c r="O103" t="s">
        <v>1014</v>
      </c>
      <c r="P103" t="s">
        <v>62</v>
      </c>
      <c r="Q103" t="s">
        <v>786</v>
      </c>
      <c r="R103" t="s">
        <v>458</v>
      </c>
      <c r="S103" t="s">
        <v>157</v>
      </c>
      <c r="T103" t="s">
        <v>186</v>
      </c>
      <c r="U103" t="s">
        <v>67</v>
      </c>
      <c r="V103" t="s">
        <v>68</v>
      </c>
      <c r="W103" t="s">
        <v>1015</v>
      </c>
      <c r="X103" t="s">
        <v>575</v>
      </c>
    </row>
    <row r="104" spans="2:25" ht="18" customHeight="1" x14ac:dyDescent="0.4">
      <c r="B104">
        <v>103</v>
      </c>
      <c r="C104" s="6" t="s">
        <v>1231</v>
      </c>
      <c r="D104">
        <v>1</v>
      </c>
      <c r="E104" t="s">
        <v>93</v>
      </c>
      <c r="G104" s="6" t="s">
        <v>1020</v>
      </c>
      <c r="H104" s="5" t="s">
        <v>1021</v>
      </c>
      <c r="I104" t="s">
        <v>173</v>
      </c>
      <c r="J104" s="13" t="s">
        <v>1350</v>
      </c>
      <c r="K104" t="s">
        <v>173</v>
      </c>
      <c r="L104" s="13" t="s">
        <v>1375</v>
      </c>
      <c r="M104" t="s">
        <v>108</v>
      </c>
      <c r="N104" s="13" t="s">
        <v>1399</v>
      </c>
      <c r="O104" t="s">
        <v>1025</v>
      </c>
      <c r="P104" t="s">
        <v>62</v>
      </c>
      <c r="Q104" s="13" t="s">
        <v>1026</v>
      </c>
      <c r="R104" t="s">
        <v>166</v>
      </c>
      <c r="S104" t="s">
        <v>1027</v>
      </c>
      <c r="T104" t="s">
        <v>1028</v>
      </c>
      <c r="U104" t="s">
        <v>138</v>
      </c>
      <c r="V104" t="s">
        <v>1029</v>
      </c>
      <c r="W104" t="s">
        <v>443</v>
      </c>
      <c r="X104" t="s">
        <v>187</v>
      </c>
      <c r="Y104" s="4" t="s">
        <v>1030</v>
      </c>
    </row>
    <row r="105" spans="2:25" ht="18" customHeight="1" x14ac:dyDescent="0.4">
      <c r="B105">
        <v>104</v>
      </c>
      <c r="C105" s="6" t="s">
        <v>30</v>
      </c>
      <c r="D105">
        <v>1</v>
      </c>
      <c r="E105" t="s">
        <v>93</v>
      </c>
      <c r="G105" s="18" t="s">
        <v>1291</v>
      </c>
      <c r="H105" s="18" t="s">
        <v>1286</v>
      </c>
      <c r="I105" t="s">
        <v>107</v>
      </c>
      <c r="J105" s="13" t="s">
        <v>32</v>
      </c>
      <c r="K105" s="13" t="s">
        <v>1287</v>
      </c>
      <c r="L105" t="s">
        <v>1035</v>
      </c>
      <c r="M105" t="s">
        <v>162</v>
      </c>
      <c r="N105" t="s">
        <v>163</v>
      </c>
      <c r="O105" t="s">
        <v>536</v>
      </c>
      <c r="P105" t="s">
        <v>885</v>
      </c>
      <c r="Q105" t="s">
        <v>329</v>
      </c>
      <c r="R105" t="s">
        <v>100</v>
      </c>
      <c r="S105" t="s">
        <v>1036</v>
      </c>
      <c r="T105" t="s">
        <v>309</v>
      </c>
      <c r="U105" t="s">
        <v>1034</v>
      </c>
      <c r="V105" t="s">
        <v>42</v>
      </c>
      <c r="W105" s="13" t="s">
        <v>1458</v>
      </c>
      <c r="X105" t="s">
        <v>146</v>
      </c>
      <c r="Y105" t="s">
        <v>1038</v>
      </c>
    </row>
    <row r="106" spans="2:25" ht="18" customHeight="1" x14ac:dyDescent="0.4">
      <c r="B106">
        <v>105</v>
      </c>
      <c r="C106" s="6" t="s">
        <v>30</v>
      </c>
      <c r="D106">
        <v>1</v>
      </c>
      <c r="E106" t="s">
        <v>93</v>
      </c>
      <c r="G106" s="16" t="s">
        <v>1247</v>
      </c>
      <c r="H106" s="16" t="s">
        <v>1277</v>
      </c>
      <c r="I106" s="13" t="s">
        <v>1316</v>
      </c>
      <c r="J106" s="13" t="s">
        <v>660</v>
      </c>
      <c r="K106" s="13" t="s">
        <v>1352</v>
      </c>
      <c r="L106" t="s">
        <v>133</v>
      </c>
      <c r="M106" t="s">
        <v>34</v>
      </c>
      <c r="N106" t="s">
        <v>97</v>
      </c>
      <c r="O106" s="45" t="s">
        <v>1047</v>
      </c>
      <c r="P106" s="45" t="s">
        <v>1048</v>
      </c>
      <c r="Q106" t="s">
        <v>1049</v>
      </c>
      <c r="R106" t="s">
        <v>1050</v>
      </c>
      <c r="S106" t="s">
        <v>319</v>
      </c>
      <c r="T106" t="s">
        <v>176</v>
      </c>
      <c r="U106" t="s">
        <v>128</v>
      </c>
      <c r="V106" t="s">
        <v>1051</v>
      </c>
      <c r="W106" t="s">
        <v>1052</v>
      </c>
      <c r="X106" t="s">
        <v>869</v>
      </c>
      <c r="Y106" s="4" t="s">
        <v>1053</v>
      </c>
    </row>
    <row r="107" spans="2:25" ht="18" customHeight="1" x14ac:dyDescent="0.4">
      <c r="B107">
        <v>106</v>
      </c>
      <c r="C107" s="6" t="s">
        <v>1232</v>
      </c>
      <c r="D107">
        <v>1</v>
      </c>
      <c r="E107" t="s">
        <v>31</v>
      </c>
      <c r="G107" s="6" t="s">
        <v>173</v>
      </c>
      <c r="H107" t="s">
        <v>443</v>
      </c>
      <c r="I107" t="s">
        <v>107</v>
      </c>
      <c r="J107" s="13" t="s">
        <v>660</v>
      </c>
      <c r="K107" s="13" t="s">
        <v>443</v>
      </c>
      <c r="L107" t="s">
        <v>262</v>
      </c>
      <c r="M107" t="s">
        <v>443</v>
      </c>
      <c r="N107" t="s">
        <v>241</v>
      </c>
      <c r="O107" t="s">
        <v>1058</v>
      </c>
      <c r="P107" t="s">
        <v>1059</v>
      </c>
      <c r="Q107" t="s">
        <v>208</v>
      </c>
      <c r="R107" t="s">
        <v>682</v>
      </c>
      <c r="S107" t="s">
        <v>266</v>
      </c>
      <c r="U107" t="s">
        <v>725</v>
      </c>
      <c r="V107" t="s">
        <v>725</v>
      </c>
      <c r="W107" t="s">
        <v>443</v>
      </c>
      <c r="X107" t="s">
        <v>332</v>
      </c>
    </row>
    <row r="108" spans="2:25" ht="18" customHeight="1" x14ac:dyDescent="0.4">
      <c r="B108">
        <v>107</v>
      </c>
      <c r="C108" s="6" t="s">
        <v>30</v>
      </c>
      <c r="D108">
        <v>1</v>
      </c>
      <c r="E108" t="s">
        <v>93</v>
      </c>
      <c r="G108" s="6" t="s">
        <v>173</v>
      </c>
      <c r="H108" s="18" t="s">
        <v>1292</v>
      </c>
      <c r="I108" t="s">
        <v>107</v>
      </c>
      <c r="J108" s="13" t="s">
        <v>32</v>
      </c>
      <c r="K108" t="s">
        <v>173</v>
      </c>
      <c r="L108" t="s">
        <v>133</v>
      </c>
      <c r="M108" t="s">
        <v>59</v>
      </c>
      <c r="N108" t="s">
        <v>241</v>
      </c>
      <c r="O108" t="s">
        <v>61</v>
      </c>
      <c r="P108" t="s">
        <v>282</v>
      </c>
      <c r="Q108" t="s">
        <v>976</v>
      </c>
      <c r="R108" t="s">
        <v>843</v>
      </c>
      <c r="S108" t="s">
        <v>459</v>
      </c>
      <c r="T108" t="s">
        <v>186</v>
      </c>
      <c r="U108" t="s">
        <v>86</v>
      </c>
      <c r="V108" t="s">
        <v>68</v>
      </c>
      <c r="W108" t="s">
        <v>1063</v>
      </c>
      <c r="X108" t="s">
        <v>1064</v>
      </c>
    </row>
    <row r="109" spans="2:25" ht="18" customHeight="1" x14ac:dyDescent="0.4">
      <c r="B109">
        <v>108</v>
      </c>
      <c r="C109" s="6" t="s">
        <v>30</v>
      </c>
      <c r="D109">
        <v>1</v>
      </c>
      <c r="E109" t="s">
        <v>31</v>
      </c>
      <c r="G109" s="6" t="s">
        <v>173</v>
      </c>
      <c r="H109" s="16" t="s">
        <v>107</v>
      </c>
      <c r="I109" t="s">
        <v>107</v>
      </c>
      <c r="J109" s="13" t="s">
        <v>1323</v>
      </c>
      <c r="K109" s="13" t="s">
        <v>443</v>
      </c>
      <c r="L109" s="13" t="s">
        <v>1071</v>
      </c>
      <c r="M109" s="13" t="s">
        <v>1072</v>
      </c>
      <c r="N109" t="s">
        <v>97</v>
      </c>
      <c r="O109" t="s">
        <v>253</v>
      </c>
      <c r="P109" t="s">
        <v>111</v>
      </c>
      <c r="Q109" t="s">
        <v>901</v>
      </c>
      <c r="R109" t="s">
        <v>1073</v>
      </c>
      <c r="S109" t="s">
        <v>84</v>
      </c>
      <c r="T109" t="s">
        <v>800</v>
      </c>
      <c r="U109" t="s">
        <v>211</v>
      </c>
      <c r="V109" t="s">
        <v>117</v>
      </c>
      <c r="W109" s="13" t="s">
        <v>1074</v>
      </c>
      <c r="X109" t="s">
        <v>1075</v>
      </c>
    </row>
    <row r="110" spans="2:25" ht="18" customHeight="1" x14ac:dyDescent="0.4">
      <c r="B110">
        <v>109</v>
      </c>
      <c r="C110" s="6" t="s">
        <v>30</v>
      </c>
      <c r="D110">
        <v>1</v>
      </c>
      <c r="E110" t="s">
        <v>31</v>
      </c>
      <c r="G110" s="6" t="s">
        <v>173</v>
      </c>
      <c r="H110" t="s">
        <v>443</v>
      </c>
      <c r="I110" t="s">
        <v>107</v>
      </c>
      <c r="J110" s="13" t="s">
        <v>1334</v>
      </c>
      <c r="K110" s="13" t="s">
        <v>443</v>
      </c>
      <c r="L110" t="s">
        <v>133</v>
      </c>
      <c r="M110" t="s">
        <v>34</v>
      </c>
      <c r="N110" t="s">
        <v>81</v>
      </c>
      <c r="O110" t="s">
        <v>639</v>
      </c>
      <c r="P110" t="s">
        <v>62</v>
      </c>
      <c r="Q110" t="s">
        <v>112</v>
      </c>
      <c r="R110" t="s">
        <v>137</v>
      </c>
      <c r="S110" t="s">
        <v>39</v>
      </c>
      <c r="T110" t="s">
        <v>158</v>
      </c>
      <c r="U110" t="s">
        <v>86</v>
      </c>
      <c r="V110" t="s">
        <v>68</v>
      </c>
      <c r="W110" t="s">
        <v>443</v>
      </c>
      <c r="X110" t="s">
        <v>88</v>
      </c>
      <c r="Y110" s="4" t="s">
        <v>1079</v>
      </c>
    </row>
    <row r="111" spans="2:25" ht="18" customHeight="1" x14ac:dyDescent="0.4">
      <c r="B111">
        <v>110</v>
      </c>
      <c r="C111" s="8" t="s">
        <v>1083</v>
      </c>
      <c r="D111">
        <v>1</v>
      </c>
      <c r="E111" t="s">
        <v>31</v>
      </c>
      <c r="G111" s="6" t="s">
        <v>173</v>
      </c>
      <c r="H111" s="16" t="s">
        <v>107</v>
      </c>
      <c r="I111" t="s">
        <v>107</v>
      </c>
      <c r="J111" s="13" t="s">
        <v>1325</v>
      </c>
      <c r="K111" t="s">
        <v>107</v>
      </c>
      <c r="L111" s="13" t="s">
        <v>1084</v>
      </c>
      <c r="M111" t="s">
        <v>108</v>
      </c>
      <c r="N111" t="s">
        <v>109</v>
      </c>
      <c r="O111" s="45" t="s">
        <v>1408</v>
      </c>
      <c r="P111" t="s">
        <v>1086</v>
      </c>
      <c r="Q111" t="s">
        <v>1087</v>
      </c>
      <c r="R111" t="s">
        <v>64</v>
      </c>
      <c r="S111" t="s">
        <v>1088</v>
      </c>
      <c r="T111" t="s">
        <v>489</v>
      </c>
      <c r="U111" t="s">
        <v>67</v>
      </c>
      <c r="V111" t="s">
        <v>68</v>
      </c>
      <c r="W111" t="s">
        <v>1089</v>
      </c>
      <c r="X111" t="s">
        <v>1090</v>
      </c>
      <c r="Y111" s="4" t="s">
        <v>1091</v>
      </c>
    </row>
    <row r="112" spans="2:25" ht="18" customHeight="1" x14ac:dyDescent="0.4">
      <c r="B112">
        <v>111</v>
      </c>
      <c r="C112" s="6" t="s">
        <v>1233</v>
      </c>
      <c r="D112">
        <v>1</v>
      </c>
      <c r="E112" t="s">
        <v>31</v>
      </c>
      <c r="G112" s="6" t="s">
        <v>173</v>
      </c>
      <c r="H112" s="6" t="s">
        <v>1097</v>
      </c>
      <c r="I112" t="s">
        <v>1096</v>
      </c>
      <c r="J112" s="13" t="s">
        <v>32</v>
      </c>
      <c r="K112" s="13" t="s">
        <v>443</v>
      </c>
      <c r="L112" t="s">
        <v>58</v>
      </c>
      <c r="M112" t="s">
        <v>108</v>
      </c>
      <c r="N112" t="s">
        <v>725</v>
      </c>
      <c r="O112" t="s">
        <v>625</v>
      </c>
      <c r="P112" t="s">
        <v>1059</v>
      </c>
      <c r="Q112" t="s">
        <v>63</v>
      </c>
      <c r="R112" t="s">
        <v>539</v>
      </c>
      <c r="S112" t="s">
        <v>101</v>
      </c>
      <c r="T112" t="s">
        <v>697</v>
      </c>
      <c r="U112" t="s">
        <v>67</v>
      </c>
      <c r="V112" t="s">
        <v>725</v>
      </c>
      <c r="W112" t="s">
        <v>443</v>
      </c>
      <c r="X112" t="s">
        <v>179</v>
      </c>
      <c r="Y112" t="s">
        <v>1099</v>
      </c>
    </row>
    <row r="113" spans="2:25" ht="18" customHeight="1" x14ac:dyDescent="0.4">
      <c r="B113">
        <v>112</v>
      </c>
      <c r="C113" s="6" t="s">
        <v>1234</v>
      </c>
      <c r="D113">
        <v>1</v>
      </c>
      <c r="E113" t="s">
        <v>93</v>
      </c>
      <c r="G113" s="6" t="s">
        <v>173</v>
      </c>
      <c r="H113" s="6" t="s">
        <v>1103</v>
      </c>
      <c r="I113" t="s">
        <v>173</v>
      </c>
      <c r="J113" s="13" t="s">
        <v>1327</v>
      </c>
      <c r="K113" s="13" t="s">
        <v>443</v>
      </c>
      <c r="L113" s="13" t="s">
        <v>443</v>
      </c>
      <c r="M113" t="s">
        <v>443</v>
      </c>
      <c r="N113" t="s">
        <v>725</v>
      </c>
      <c r="O113" t="s">
        <v>725</v>
      </c>
      <c r="P113" t="s">
        <v>725</v>
      </c>
      <c r="Q113" t="s">
        <v>725</v>
      </c>
      <c r="R113" t="s">
        <v>725</v>
      </c>
      <c r="S113" t="s">
        <v>175</v>
      </c>
      <c r="T113" t="s">
        <v>626</v>
      </c>
      <c r="U113" t="s">
        <v>725</v>
      </c>
      <c r="V113" t="s">
        <v>725</v>
      </c>
      <c r="W113" t="s">
        <v>443</v>
      </c>
      <c r="X113" t="s">
        <v>725</v>
      </c>
    </row>
    <row r="114" spans="2:25" ht="18" customHeight="1" x14ac:dyDescent="0.4">
      <c r="B114">
        <v>113</v>
      </c>
      <c r="C114" s="7" t="s">
        <v>74</v>
      </c>
      <c r="D114">
        <v>1</v>
      </c>
      <c r="E114" t="s">
        <v>93</v>
      </c>
      <c r="G114" s="6" t="s">
        <v>173</v>
      </c>
      <c r="H114" s="16" t="s">
        <v>107</v>
      </c>
      <c r="I114" t="s">
        <v>107</v>
      </c>
      <c r="J114" s="13" t="s">
        <v>1107</v>
      </c>
      <c r="K114" t="s">
        <v>173</v>
      </c>
      <c r="L114" t="s">
        <v>58</v>
      </c>
      <c r="M114" t="s">
        <v>108</v>
      </c>
      <c r="N114" t="s">
        <v>60</v>
      </c>
      <c r="O114" t="s">
        <v>1108</v>
      </c>
      <c r="P114" t="s">
        <v>395</v>
      </c>
      <c r="Q114" t="s">
        <v>112</v>
      </c>
      <c r="R114" t="s">
        <v>909</v>
      </c>
      <c r="S114" t="s">
        <v>459</v>
      </c>
      <c r="T114" t="s">
        <v>1109</v>
      </c>
      <c r="U114" t="s">
        <v>138</v>
      </c>
      <c r="V114" t="s">
        <v>117</v>
      </c>
      <c r="W114" t="s">
        <v>443</v>
      </c>
      <c r="X114" t="s">
        <v>725</v>
      </c>
    </row>
    <row r="115" spans="2:25" ht="18" customHeight="1" x14ac:dyDescent="0.4">
      <c r="B115">
        <v>114</v>
      </c>
      <c r="C115" s="6" t="s">
        <v>30</v>
      </c>
      <c r="D115">
        <v>1</v>
      </c>
      <c r="E115" t="s">
        <v>93</v>
      </c>
      <c r="G115" s="6" t="s">
        <v>173</v>
      </c>
      <c r="H115" s="16" t="s">
        <v>107</v>
      </c>
      <c r="I115" t="s">
        <v>107</v>
      </c>
      <c r="J115" s="13" t="s">
        <v>1334</v>
      </c>
      <c r="K115" t="s">
        <v>173</v>
      </c>
      <c r="L115" t="s">
        <v>1112</v>
      </c>
      <c r="M115" t="s">
        <v>1113</v>
      </c>
      <c r="N115" t="s">
        <v>696</v>
      </c>
      <c r="O115" t="s">
        <v>572</v>
      </c>
      <c r="P115" t="s">
        <v>62</v>
      </c>
      <c r="Q115" t="s">
        <v>927</v>
      </c>
      <c r="R115" t="s">
        <v>1114</v>
      </c>
      <c r="S115" t="s">
        <v>1115</v>
      </c>
      <c r="T115" t="s">
        <v>626</v>
      </c>
      <c r="U115" t="s">
        <v>116</v>
      </c>
      <c r="V115" t="s">
        <v>117</v>
      </c>
      <c r="W115" t="s">
        <v>443</v>
      </c>
      <c r="X115" t="s">
        <v>226</v>
      </c>
    </row>
    <row r="116" spans="2:25" ht="18" customHeight="1" x14ac:dyDescent="0.4">
      <c r="B116">
        <v>115</v>
      </c>
      <c r="C116" s="6" t="s">
        <v>30</v>
      </c>
      <c r="D116">
        <v>1</v>
      </c>
      <c r="E116" t="s">
        <v>93</v>
      </c>
      <c r="G116" s="6" t="s">
        <v>173</v>
      </c>
      <c r="H116" s="16" t="s">
        <v>107</v>
      </c>
      <c r="I116" t="s">
        <v>107</v>
      </c>
      <c r="J116" s="13" t="s">
        <v>1325</v>
      </c>
      <c r="K116" t="s">
        <v>173</v>
      </c>
      <c r="L116" t="s">
        <v>874</v>
      </c>
      <c r="M116" t="s">
        <v>96</v>
      </c>
      <c r="N116" t="s">
        <v>241</v>
      </c>
      <c r="O116" t="s">
        <v>1119</v>
      </c>
      <c r="P116" t="s">
        <v>1120</v>
      </c>
      <c r="Q116" t="s">
        <v>927</v>
      </c>
      <c r="R116" t="s">
        <v>458</v>
      </c>
      <c r="S116" t="s">
        <v>1115</v>
      </c>
      <c r="T116" t="s">
        <v>115</v>
      </c>
      <c r="U116" t="s">
        <v>67</v>
      </c>
      <c r="V116" t="s">
        <v>42</v>
      </c>
      <c r="W116" t="s">
        <v>443</v>
      </c>
      <c r="X116" s="7" t="s">
        <v>1121</v>
      </c>
    </row>
    <row r="117" spans="2:25" ht="18" customHeight="1" x14ac:dyDescent="0.4">
      <c r="B117">
        <v>116</v>
      </c>
      <c r="C117" s="6" t="s">
        <v>30</v>
      </c>
      <c r="D117">
        <v>1</v>
      </c>
      <c r="E117" t="s">
        <v>93</v>
      </c>
      <c r="G117" s="6" t="s">
        <v>173</v>
      </c>
      <c r="H117" s="16" t="s">
        <v>107</v>
      </c>
      <c r="I117" t="s">
        <v>173</v>
      </c>
      <c r="J117" s="13" t="s">
        <v>1324</v>
      </c>
      <c r="K117" t="s">
        <v>173</v>
      </c>
      <c r="L117" t="s">
        <v>133</v>
      </c>
      <c r="M117" t="s">
        <v>108</v>
      </c>
      <c r="N117" t="s">
        <v>35</v>
      </c>
      <c r="O117" t="s">
        <v>156</v>
      </c>
      <c r="P117" t="s">
        <v>62</v>
      </c>
      <c r="Q117" t="s">
        <v>1125</v>
      </c>
      <c r="R117" t="s">
        <v>64</v>
      </c>
      <c r="S117" t="s">
        <v>1126</v>
      </c>
      <c r="T117" t="s">
        <v>1127</v>
      </c>
      <c r="U117" t="s">
        <v>67</v>
      </c>
      <c r="V117" t="s">
        <v>68</v>
      </c>
      <c r="W117" t="s">
        <v>1128</v>
      </c>
      <c r="X117" t="s">
        <v>88</v>
      </c>
    </row>
    <row r="118" spans="2:25" ht="18" customHeight="1" x14ac:dyDescent="0.4">
      <c r="B118">
        <v>117</v>
      </c>
      <c r="C118" s="6" t="s">
        <v>30</v>
      </c>
      <c r="D118">
        <v>1</v>
      </c>
      <c r="E118" t="s">
        <v>93</v>
      </c>
      <c r="G118" s="6" t="s">
        <v>173</v>
      </c>
      <c r="H118" s="6" t="s">
        <v>1132</v>
      </c>
      <c r="I118" t="s">
        <v>173</v>
      </c>
      <c r="J118" s="13" t="s">
        <v>1324</v>
      </c>
      <c r="K118" t="s">
        <v>173</v>
      </c>
      <c r="L118" t="s">
        <v>133</v>
      </c>
      <c r="M118" s="13" t="s">
        <v>1133</v>
      </c>
      <c r="N118" t="s">
        <v>35</v>
      </c>
      <c r="O118" t="s">
        <v>156</v>
      </c>
      <c r="P118" t="s">
        <v>1134</v>
      </c>
      <c r="Q118" s="13" t="s">
        <v>1135</v>
      </c>
      <c r="R118" t="s">
        <v>1136</v>
      </c>
      <c r="S118" t="s">
        <v>175</v>
      </c>
      <c r="T118" t="s">
        <v>626</v>
      </c>
      <c r="U118" t="s">
        <v>67</v>
      </c>
      <c r="V118" t="s">
        <v>68</v>
      </c>
      <c r="W118" s="13" t="s">
        <v>1137</v>
      </c>
      <c r="X118" s="21" t="s">
        <v>1138</v>
      </c>
      <c r="Y118" t="s">
        <v>1139</v>
      </c>
    </row>
    <row r="119" spans="2:25" ht="18.75" customHeight="1" x14ac:dyDescent="0.4">
      <c r="B119">
        <v>118</v>
      </c>
      <c r="C119" s="6" t="s">
        <v>30</v>
      </c>
      <c r="D119">
        <v>1</v>
      </c>
      <c r="E119" t="s">
        <v>93</v>
      </c>
      <c r="G119" s="6" t="s">
        <v>173</v>
      </c>
      <c r="H119" s="38" t="s">
        <v>1301</v>
      </c>
      <c r="I119" s="13" t="s">
        <v>1305</v>
      </c>
      <c r="J119" s="13" t="s">
        <v>32</v>
      </c>
      <c r="K119" s="13" t="s">
        <v>443</v>
      </c>
      <c r="L119" t="s">
        <v>58</v>
      </c>
      <c r="M119" t="s">
        <v>162</v>
      </c>
      <c r="N119" t="s">
        <v>97</v>
      </c>
      <c r="O119" s="45" t="s">
        <v>1148</v>
      </c>
      <c r="P119" t="s">
        <v>885</v>
      </c>
      <c r="Q119" t="s">
        <v>385</v>
      </c>
      <c r="R119" t="s">
        <v>909</v>
      </c>
      <c r="S119" t="s">
        <v>1149</v>
      </c>
      <c r="T119" t="s">
        <v>1150</v>
      </c>
      <c r="U119" t="s">
        <v>138</v>
      </c>
      <c r="V119" t="s">
        <v>1151</v>
      </c>
      <c r="W119" t="s">
        <v>1152</v>
      </c>
      <c r="X119" t="s">
        <v>1153</v>
      </c>
      <c r="Y119" s="4" t="s">
        <v>1154</v>
      </c>
    </row>
    <row r="120" spans="2:25" ht="18" customHeight="1" x14ac:dyDescent="0.4">
      <c r="B120">
        <v>119</v>
      </c>
      <c r="C120" s="6" t="s">
        <v>30</v>
      </c>
      <c r="D120">
        <v>1</v>
      </c>
      <c r="E120" t="s">
        <v>93</v>
      </c>
      <c r="G120" s="6" t="s">
        <v>173</v>
      </c>
      <c r="H120" s="6" t="s">
        <v>107</v>
      </c>
      <c r="I120" t="s">
        <v>107</v>
      </c>
      <c r="J120" s="13" t="s">
        <v>1327</v>
      </c>
      <c r="K120" s="13" t="s">
        <v>443</v>
      </c>
      <c r="L120" t="s">
        <v>133</v>
      </c>
      <c r="M120" t="s">
        <v>34</v>
      </c>
      <c r="N120" t="s">
        <v>109</v>
      </c>
      <c r="O120" t="s">
        <v>156</v>
      </c>
      <c r="P120" t="s">
        <v>62</v>
      </c>
      <c r="Q120" t="s">
        <v>1158</v>
      </c>
      <c r="R120" t="s">
        <v>137</v>
      </c>
      <c r="S120" t="s">
        <v>233</v>
      </c>
      <c r="U120" t="s">
        <v>67</v>
      </c>
      <c r="V120" t="s">
        <v>460</v>
      </c>
      <c r="W120" t="s">
        <v>1159</v>
      </c>
      <c r="X120" t="s">
        <v>146</v>
      </c>
    </row>
    <row r="121" spans="2:25" ht="18" customHeight="1" x14ac:dyDescent="0.4">
      <c r="B121">
        <v>121</v>
      </c>
      <c r="C121" s="8" t="s">
        <v>161</v>
      </c>
      <c r="D121">
        <v>1</v>
      </c>
      <c r="E121" t="s">
        <v>93</v>
      </c>
      <c r="G121" s="13" t="s">
        <v>443</v>
      </c>
      <c r="H121" t="s">
        <v>443</v>
      </c>
      <c r="I121" s="13" t="s">
        <v>443</v>
      </c>
      <c r="J121" s="13" t="s">
        <v>660</v>
      </c>
      <c r="K121" s="13" t="s">
        <v>443</v>
      </c>
      <c r="L121" t="s">
        <v>133</v>
      </c>
      <c r="M121" t="s">
        <v>108</v>
      </c>
      <c r="N121" t="s">
        <v>696</v>
      </c>
      <c r="O121" t="s">
        <v>1166</v>
      </c>
      <c r="P121" t="s">
        <v>62</v>
      </c>
      <c r="Q121" t="s">
        <v>927</v>
      </c>
      <c r="R121" t="s">
        <v>64</v>
      </c>
      <c r="S121" t="s">
        <v>725</v>
      </c>
      <c r="U121" t="s">
        <v>725</v>
      </c>
      <c r="V121" t="s">
        <v>725</v>
      </c>
      <c r="W121" t="s">
        <v>443</v>
      </c>
      <c r="X121" t="s">
        <v>557</v>
      </c>
    </row>
    <row r="122" spans="2:25" ht="18" customHeight="1" x14ac:dyDescent="0.4">
      <c r="B122">
        <v>122</v>
      </c>
      <c r="C122" s="6" t="s">
        <v>30</v>
      </c>
      <c r="D122">
        <v>1</v>
      </c>
      <c r="E122" t="s">
        <v>31</v>
      </c>
      <c r="G122" s="6" t="s">
        <v>173</v>
      </c>
      <c r="H122" s="18" t="s">
        <v>1288</v>
      </c>
      <c r="I122" t="s">
        <v>107</v>
      </c>
      <c r="J122" s="13" t="s">
        <v>1325</v>
      </c>
      <c r="K122" t="s">
        <v>173</v>
      </c>
      <c r="L122" t="s">
        <v>133</v>
      </c>
      <c r="M122" t="s">
        <v>108</v>
      </c>
      <c r="N122" t="s">
        <v>725</v>
      </c>
      <c r="O122" t="s">
        <v>328</v>
      </c>
      <c r="P122" t="s">
        <v>395</v>
      </c>
      <c r="Q122" t="s">
        <v>83</v>
      </c>
      <c r="R122" t="s">
        <v>137</v>
      </c>
      <c r="S122" t="s">
        <v>233</v>
      </c>
      <c r="T122" t="s">
        <v>1170</v>
      </c>
      <c r="U122" t="s">
        <v>211</v>
      </c>
      <c r="V122" t="s">
        <v>68</v>
      </c>
      <c r="W122" s="13" t="s">
        <v>1171</v>
      </c>
      <c r="X122" t="s">
        <v>831</v>
      </c>
    </row>
    <row r="123" spans="2:25" ht="18" customHeight="1" x14ac:dyDescent="0.4">
      <c r="B123">
        <v>123</v>
      </c>
      <c r="C123" s="6" t="s">
        <v>30</v>
      </c>
      <c r="D123">
        <v>1</v>
      </c>
      <c r="E123" t="s">
        <v>31</v>
      </c>
      <c r="G123" s="6" t="s">
        <v>173</v>
      </c>
      <c r="H123" s="16" t="s">
        <v>107</v>
      </c>
      <c r="I123" t="s">
        <v>107</v>
      </c>
      <c r="J123" s="13" t="s">
        <v>1334</v>
      </c>
      <c r="K123" t="s">
        <v>173</v>
      </c>
      <c r="L123" t="s">
        <v>58</v>
      </c>
      <c r="M123" t="s">
        <v>305</v>
      </c>
      <c r="N123" t="s">
        <v>109</v>
      </c>
      <c r="O123" t="s">
        <v>110</v>
      </c>
      <c r="P123" t="s">
        <v>409</v>
      </c>
      <c r="Q123" t="s">
        <v>786</v>
      </c>
      <c r="R123" t="s">
        <v>909</v>
      </c>
      <c r="S123" t="s">
        <v>101</v>
      </c>
      <c r="T123" t="s">
        <v>284</v>
      </c>
      <c r="U123" t="s">
        <v>67</v>
      </c>
      <c r="V123" t="s">
        <v>68</v>
      </c>
      <c r="W123" t="s">
        <v>1175</v>
      </c>
      <c r="X123" t="s">
        <v>88</v>
      </c>
    </row>
    <row r="124" spans="2:25" ht="18" customHeight="1" x14ac:dyDescent="0.4">
      <c r="B124">
        <v>124</v>
      </c>
      <c r="C124" s="9" t="s">
        <v>554</v>
      </c>
      <c r="D124">
        <v>1</v>
      </c>
      <c r="E124" t="s">
        <v>93</v>
      </c>
      <c r="G124" s="6" t="s">
        <v>173</v>
      </c>
      <c r="H124" s="16" t="s">
        <v>107</v>
      </c>
      <c r="I124" t="s">
        <v>107</v>
      </c>
      <c r="J124" s="13" t="s">
        <v>1337</v>
      </c>
      <c r="K124" t="s">
        <v>173</v>
      </c>
      <c r="L124" t="s">
        <v>133</v>
      </c>
      <c r="M124" t="s">
        <v>34</v>
      </c>
      <c r="N124" t="s">
        <v>163</v>
      </c>
      <c r="O124" t="s">
        <v>1180</v>
      </c>
      <c r="P124" t="s">
        <v>1059</v>
      </c>
      <c r="Q124" t="s">
        <v>1181</v>
      </c>
      <c r="R124" t="s">
        <v>843</v>
      </c>
      <c r="S124" t="s">
        <v>1182</v>
      </c>
      <c r="T124" t="s">
        <v>967</v>
      </c>
      <c r="U124" t="s">
        <v>1183</v>
      </c>
      <c r="V124" t="s">
        <v>42</v>
      </c>
      <c r="W124" t="s">
        <v>1184</v>
      </c>
      <c r="X124" t="s">
        <v>531</v>
      </c>
    </row>
    <row r="125" spans="2:25" ht="18" customHeight="1" x14ac:dyDescent="0.4">
      <c r="B125">
        <v>125</v>
      </c>
      <c r="C125" s="6" t="s">
        <v>30</v>
      </c>
      <c r="D125">
        <v>1</v>
      </c>
      <c r="E125" t="s">
        <v>31</v>
      </c>
      <c r="G125" s="6" t="s">
        <v>173</v>
      </c>
      <c r="H125" t="s">
        <v>443</v>
      </c>
      <c r="I125" t="s">
        <v>107</v>
      </c>
      <c r="J125" s="13" t="s">
        <v>1334</v>
      </c>
      <c r="K125" s="13" t="s">
        <v>443</v>
      </c>
      <c r="L125" t="s">
        <v>133</v>
      </c>
      <c r="M125" t="s">
        <v>34</v>
      </c>
      <c r="N125" t="s">
        <v>109</v>
      </c>
      <c r="O125" t="s">
        <v>156</v>
      </c>
      <c r="P125" t="s">
        <v>62</v>
      </c>
      <c r="Q125" t="s">
        <v>1125</v>
      </c>
      <c r="R125" t="s">
        <v>857</v>
      </c>
      <c r="S125" t="s">
        <v>65</v>
      </c>
      <c r="T125" t="s">
        <v>158</v>
      </c>
      <c r="U125" t="s">
        <v>211</v>
      </c>
      <c r="V125" t="s">
        <v>68</v>
      </c>
      <c r="W125" t="s">
        <v>1186</v>
      </c>
      <c r="X125" t="s">
        <v>226</v>
      </c>
    </row>
    <row r="126" spans="2:25" ht="18" customHeight="1" x14ac:dyDescent="0.4">
      <c r="B126">
        <v>126</v>
      </c>
      <c r="C126" s="10" t="s">
        <v>391</v>
      </c>
      <c r="D126">
        <v>1</v>
      </c>
      <c r="E126" t="s">
        <v>93</v>
      </c>
      <c r="G126" s="13" t="s">
        <v>443</v>
      </c>
      <c r="H126" s="13" t="s">
        <v>443</v>
      </c>
      <c r="I126" s="13" t="s">
        <v>443</v>
      </c>
      <c r="J126" s="13" t="s">
        <v>32</v>
      </c>
      <c r="K126" s="13" t="s">
        <v>443</v>
      </c>
      <c r="L126" t="s">
        <v>262</v>
      </c>
      <c r="M126" t="s">
        <v>162</v>
      </c>
      <c r="N126" t="s">
        <v>97</v>
      </c>
      <c r="O126" t="s">
        <v>1190</v>
      </c>
      <c r="P126" t="s">
        <v>185</v>
      </c>
      <c r="Q126" t="s">
        <v>1191</v>
      </c>
      <c r="R126" t="s">
        <v>1192</v>
      </c>
      <c r="S126" t="s">
        <v>101</v>
      </c>
      <c r="U126" t="s">
        <v>138</v>
      </c>
      <c r="V126" t="s">
        <v>117</v>
      </c>
      <c r="W126" t="s">
        <v>1193</v>
      </c>
      <c r="X126" t="s">
        <v>869</v>
      </c>
    </row>
    <row r="127" spans="2:25" ht="18" customHeight="1" x14ac:dyDescent="0.4">
      <c r="B127">
        <v>127</v>
      </c>
      <c r="C127" s="6" t="s">
        <v>1235</v>
      </c>
      <c r="D127">
        <v>1</v>
      </c>
      <c r="E127" t="s">
        <v>93</v>
      </c>
      <c r="G127" s="6" t="s">
        <v>173</v>
      </c>
      <c r="H127" s="16" t="s">
        <v>107</v>
      </c>
      <c r="I127" t="s">
        <v>107</v>
      </c>
      <c r="J127" s="13" t="s">
        <v>1330</v>
      </c>
      <c r="K127" s="13" t="s">
        <v>1198</v>
      </c>
      <c r="L127" t="s">
        <v>1199</v>
      </c>
      <c r="M127" t="s">
        <v>108</v>
      </c>
      <c r="N127" t="s">
        <v>193</v>
      </c>
      <c r="O127" t="s">
        <v>1200</v>
      </c>
      <c r="P127" t="s">
        <v>1059</v>
      </c>
      <c r="Q127" t="s">
        <v>83</v>
      </c>
      <c r="R127" t="s">
        <v>1201</v>
      </c>
      <c r="S127" t="s">
        <v>169</v>
      </c>
      <c r="T127" t="s">
        <v>522</v>
      </c>
      <c r="U127" t="s">
        <v>67</v>
      </c>
      <c r="V127" s="13" t="s">
        <v>1455</v>
      </c>
      <c r="W127" t="s">
        <v>1203</v>
      </c>
      <c r="X127" t="s">
        <v>557</v>
      </c>
      <c r="Y127" t="s">
        <v>1204</v>
      </c>
    </row>
    <row r="128" spans="2:25" ht="18" customHeight="1" x14ac:dyDescent="0.4">
      <c r="B128">
        <v>128</v>
      </c>
      <c r="C128" s="6" t="s">
        <v>30</v>
      </c>
      <c r="D128">
        <v>1</v>
      </c>
      <c r="E128" t="s">
        <v>93</v>
      </c>
      <c r="G128" s="6" t="s">
        <v>173</v>
      </c>
      <c r="H128" s="13" t="s">
        <v>1278</v>
      </c>
      <c r="I128" t="s">
        <v>107</v>
      </c>
      <c r="J128" s="13" t="s">
        <v>1324</v>
      </c>
      <c r="K128" t="s">
        <v>173</v>
      </c>
      <c r="L128" t="s">
        <v>58</v>
      </c>
      <c r="M128" t="s">
        <v>108</v>
      </c>
      <c r="N128" t="s">
        <v>60</v>
      </c>
      <c r="O128" t="s">
        <v>156</v>
      </c>
      <c r="P128" t="s">
        <v>885</v>
      </c>
      <c r="Q128" t="s">
        <v>136</v>
      </c>
      <c r="R128" t="s">
        <v>725</v>
      </c>
      <c r="S128" t="s">
        <v>1209</v>
      </c>
      <c r="T128" t="s">
        <v>224</v>
      </c>
      <c r="U128" t="s">
        <v>138</v>
      </c>
      <c r="V128" t="s">
        <v>117</v>
      </c>
      <c r="W128" t="s">
        <v>1210</v>
      </c>
      <c r="X128" t="s">
        <v>725</v>
      </c>
    </row>
    <row r="129" spans="2:25" ht="18" customHeight="1" x14ac:dyDescent="0.4">
      <c r="B129">
        <v>129</v>
      </c>
      <c r="C129" s="7" t="s">
        <v>74</v>
      </c>
      <c r="D129">
        <v>1</v>
      </c>
      <c r="E129" t="s">
        <v>93</v>
      </c>
      <c r="G129" s="16" t="s">
        <v>1249</v>
      </c>
      <c r="H129" s="16" t="s">
        <v>107</v>
      </c>
      <c r="I129" t="s">
        <v>107</v>
      </c>
      <c r="J129" s="13" t="s">
        <v>1215</v>
      </c>
      <c r="K129" s="13" t="s">
        <v>1351</v>
      </c>
      <c r="L129" s="13" t="s">
        <v>1368</v>
      </c>
      <c r="M129" s="13" t="s">
        <v>1383</v>
      </c>
      <c r="N129" t="s">
        <v>35</v>
      </c>
      <c r="O129" s="45" t="s">
        <v>1219</v>
      </c>
      <c r="P129" t="s">
        <v>395</v>
      </c>
      <c r="Q129" t="s">
        <v>1220</v>
      </c>
      <c r="R129" t="s">
        <v>1221</v>
      </c>
      <c r="S129" t="s">
        <v>1222</v>
      </c>
      <c r="T129" t="s">
        <v>626</v>
      </c>
      <c r="U129" t="s">
        <v>138</v>
      </c>
      <c r="V129" t="s">
        <v>117</v>
      </c>
      <c r="W129" s="4" t="s">
        <v>1223</v>
      </c>
      <c r="X129" t="s">
        <v>575</v>
      </c>
      <c r="Y129" s="4" t="s">
        <v>1224</v>
      </c>
    </row>
    <row r="130" spans="2:25" ht="18" customHeight="1" x14ac:dyDescent="0.4">
      <c r="B130">
        <v>130</v>
      </c>
      <c r="C130" s="6" t="s">
        <v>30</v>
      </c>
      <c r="D130">
        <v>1</v>
      </c>
      <c r="E130" t="s">
        <v>93</v>
      </c>
      <c r="G130" s="6" t="s">
        <v>173</v>
      </c>
      <c r="H130" s="16" t="s">
        <v>107</v>
      </c>
      <c r="I130" t="s">
        <v>107</v>
      </c>
      <c r="J130" s="13" t="s">
        <v>1324</v>
      </c>
      <c r="K130" t="s">
        <v>173</v>
      </c>
      <c r="L130" t="s">
        <v>58</v>
      </c>
      <c r="M130" t="s">
        <v>108</v>
      </c>
      <c r="N130" t="s">
        <v>241</v>
      </c>
      <c r="O130" t="s">
        <v>919</v>
      </c>
      <c r="P130" t="s">
        <v>537</v>
      </c>
      <c r="Q130" t="s">
        <v>927</v>
      </c>
      <c r="R130" t="s">
        <v>458</v>
      </c>
      <c r="S130" t="s">
        <v>233</v>
      </c>
      <c r="T130" t="s">
        <v>115</v>
      </c>
      <c r="U130" t="s">
        <v>138</v>
      </c>
      <c r="V130" t="s">
        <v>117</v>
      </c>
      <c r="W130" t="s">
        <v>1227</v>
      </c>
      <c r="X130" t="s">
        <v>1228</v>
      </c>
    </row>
    <row r="131" spans="2:25" x14ac:dyDescent="0.4">
      <c r="J131" s="13"/>
    </row>
    <row r="134" spans="2:25" s="20" customFormat="1" ht="102.7" x14ac:dyDescent="0.4">
      <c r="B134" s="30" t="s">
        <v>1511</v>
      </c>
      <c r="C134" s="68" t="s">
        <v>1236</v>
      </c>
      <c r="D134" s="69"/>
      <c r="E134" s="32" t="s">
        <v>1241</v>
      </c>
      <c r="F134" s="32"/>
      <c r="G134" s="34" t="str">
        <f t="shared" ref="G134:H134" si="0">G1</f>
        <v>Projet d'ouverture du Parc Vendôme sur le Faubourg + Réaménagement des jardins Est (coté impasse Vendôme)</v>
      </c>
      <c r="H134" s="34" t="str">
        <f t="shared" si="0"/>
        <v>Projet démolition/reconstruction La Sextienne (Le petit Duc, La maison des association, Bibilothèque...)</v>
      </c>
      <c r="I134" s="34" t="str">
        <f t="shared" ref="I134:R134" si="1">I1</f>
        <v>Projet de remise aux normes de l'école des beaux-arts et réouverture sur le quartier</v>
      </c>
      <c r="J134" s="34" t="str">
        <f t="shared" si="1"/>
        <v>Projet pour le Jardin du Pavillon Gauffredy (actuel tribunal des prud'hommes)</v>
      </c>
      <c r="K134" s="34" t="str">
        <f t="shared" si="1"/>
        <v xml:space="preserve">Projet d'escalier pour relier la rue Emile Tavan et l'impasse Vendôme </v>
      </c>
      <c r="L134" s="34" t="str">
        <f t="shared" si="1"/>
        <v>Aménagement routier du tronçon sud du Cours Sextius ?</v>
      </c>
      <c r="M134" s="34" t="str">
        <f t="shared" si="1"/>
        <v>Aménagement routier du tronçon nord du Cours Sextius ?</v>
      </c>
      <c r="N134" s="34" t="str">
        <f t="shared" si="1"/>
        <v>Stationnement sur le cours Sexitus</v>
      </c>
      <c r="O134" s="34" t="str">
        <f t="shared" si="1"/>
        <v>Equipements du Cours Sextius</v>
      </c>
      <c r="P134" s="34" t="str">
        <f t="shared" si="1"/>
        <v>Aménagement de l'avenue des Thermes</v>
      </c>
      <c r="Q134" s="34" t="str">
        <f t="shared" si="1"/>
        <v>Grands commerces du Cours Sextius</v>
      </c>
      <c r="R134" s="34" t="str">
        <f t="shared" si="1"/>
        <v>Activité sur le Cours Sextius</v>
      </c>
      <c r="S134" s="34" t="str">
        <f t="shared" ref="S134:Y134" si="2">S1</f>
        <v xml:space="preserve">Aménagement de la rue Celony </v>
      </c>
      <c r="T134" s="34" t="str">
        <f t="shared" si="2"/>
        <v>Aménagement de la rue Emile Tavan</v>
      </c>
      <c r="U134" s="34" t="str">
        <f t="shared" si="2"/>
        <v>Aménagement de la rue Van Loo</v>
      </c>
      <c r="V134" s="34" t="str">
        <f t="shared" si="2"/>
        <v xml:space="preserve">Aménagement des ruelles internes </v>
      </c>
      <c r="W134" s="34" t="str">
        <f t="shared" si="2"/>
        <v>Quels seraient vos souhaits pour la requalification du Boulevard de la République ?</v>
      </c>
      <c r="X134" s="56" t="str">
        <f t="shared" si="2"/>
        <v>Avez vous d'autres suggestion dans le cadre de la requalification du quartier ?</v>
      </c>
      <c r="Y134" s="34" t="str">
        <f t="shared" si="2"/>
        <v>Votre message</v>
      </c>
    </row>
    <row r="135" spans="2:25" x14ac:dyDescent="0.4">
      <c r="B135" s="67">
        <f>SUM(D2:D130)</f>
        <v>130</v>
      </c>
      <c r="C135" s="31" t="s">
        <v>1237</v>
      </c>
      <c r="D135" s="24">
        <f>SUMIF($C$2:$C$130,"*Habitant du Quartier Faubourg*",D$2:D$130)</f>
        <v>96</v>
      </c>
      <c r="E135" s="66">
        <f>SUMIF($E$2:$E$130,"Oui",D$2:D$130)</f>
        <v>71</v>
      </c>
      <c r="F135" s="31" t="s">
        <v>353</v>
      </c>
      <c r="G135" s="36" t="str">
        <f>CONCATENATE(SUMIF(G2:G130,"*Favorable*",$D$2:$D$130)," réponses favorable au projet")</f>
        <v>113 réponses favorable au projet</v>
      </c>
      <c r="H135" s="36" t="str">
        <f>CONCATENATE(SUMIF(H2:H130,"*Favorable*",$D$2:$D$130)," réponses favorable au projet")</f>
        <v>92 réponses favorable au projet</v>
      </c>
      <c r="I135" s="39" t="str">
        <f>CONCATENATE(SUMIF(I2:I130,"*Favorable*",$D$2:$D$130)," réponses favorable au projet")</f>
        <v>114 réponses favorable au projet</v>
      </c>
      <c r="J135" s="36" t="str">
        <f>CONCATENATE(SUMIF(J$2:J$130,"*Création d'une réserve naturelle type foret en centre ville*",$D$2:$D$130)," réponses : Création d'une réserve naturelle type forêt en centre ville")</f>
        <v>88 réponses : Création d'une réserve naturelle type forêt en centre ville</v>
      </c>
      <c r="K135" s="36" t="str">
        <f>CONCATENATE(SUMIF(K2:K130,"*Favorable*",$D$2:$D$130)," réponses favorable au projet")</f>
        <v>89 réponses favorable au projet</v>
      </c>
      <c r="L135" s="36" t="str">
        <f>CONCATENATE(SUMIF(L$2:L$130,"*A double sens : accès uniquement par le sud (depuis le Bd de la République) avec giratoire au niveau de la fontaine Pascal*",$D$2:$D$130)," réponses : A double sens : accès uniquement par le sud (depuis le Bd de la République) avec giratoire au niveau de la fontaine Pascal")</f>
        <v>57 réponses : A double sens : accès uniquement par le sud (depuis le Bd de la République) avec giratoire au niveau de la fontaine Pascal</v>
      </c>
      <c r="M135" s="36" t="str">
        <f>CONCATENATE(SUMIF(M$2:M$130,"*Uniquement diabelines et riverains (borne)*",$D$2:$D$130)," réponses : Uniquement diabelines et riverains (borne)")</f>
        <v>62 réponses : Uniquement diabelines et riverains (borne)</v>
      </c>
      <c r="N135" s="36" t="str">
        <f>CONCATENATE(SUMIF(N$2:N$130,"*Prévoir une voie de dépose minute pour l'école Sextius à proximité de la fontaine Pascal*",$D$2:$D$130)," réponses : Prévoir une voie de dépose minute pour l'école Sextius à proximité de la fontaine Pascal")</f>
        <v>69 réponses : Prévoir une voie de dépose minute pour l'école Sextius à proximité de la fontaine Pascal</v>
      </c>
      <c r="O135" s="36" t="str">
        <f>CONCATENATE(SUMIF(O$2:O$130,"*Mise en place de collectes de tri sélectifs (conteneurs habillés ou enterrés)*",$D$2:$D$130)," réponses : Mise en place de collectes de tri sélectifs (conteneurs habillés ou enterrés)")</f>
        <v>106 réponses : Mise en place de collectes de tri sélectifs (conteneurs habillés ou enterrés)</v>
      </c>
      <c r="P135" s="36" t="str">
        <f>CONCATENATE(SUMIF(P$2:P$130,"*Mettre en valeur les arcades d'eau et de l'abrevoir*",$D$2:$D$130)," réponses : Mettre en valeur les arcades d'eau et de l'abrevoir")</f>
        <v>109 réponses : Mettre en valeur les arcades d'eau et de l'abrevoir</v>
      </c>
      <c r="Q135" s="36" t="str">
        <f>CONCATENATE(SUMIF(Q$2:Q$130,"*Grande surface alimentaire Bio - Type Marcel &amp; FIls*",$D$2:$D$130)," réponses : Grande surface alimentaire Bio - Type Marcel &amp; Fils")</f>
        <v>84 réponses : Grande surface alimentaire Bio - Type Marcel &amp; Fils</v>
      </c>
      <c r="R135" s="36" t="str">
        <f>CONCATENATE(SUMIF(R$2:R$130,"*Marché de produits locaux/bio sur l'avenue des Thermes*",$D$2:$D$130)," réponses : Marché de produits locaux/bio sur l'avenue des Thermes")</f>
        <v>99 réponses : Marché de produits locaux/bio sur l'avenue des Thermes</v>
      </c>
      <c r="S135" s="36" t="str">
        <f>CONCATENATE(SUMIF(S$2:S$130,"*Piétonisation avec mise en place d'une borne à l'angle de le rue des Chartreux + sens interdit sauf riverain pour la rue Gauffredy*",$D$2:$D$130)," réponses : Piétonisation avec mise en place d'une borne à l'angle de le rue des Chartreux + sens interdit sauf riverain pour la rue Gauffredy")</f>
        <v>68 réponses : Piétonisation avec mise en place d'une borne à l'angle de le rue des Chartreux + sens interdit sauf riverain pour la rue Gauffredy</v>
      </c>
      <c r="T135" s="36" t="str">
        <f>CONCATENATE(SUMIF(T$2:T$130,"*Création de container de tri sélectif enterrés*",$D$2:$D$130)," réponses : Création de container de tri sélectif enterrés")</f>
        <v>88 réponses : Création de container de tri sélectif enterrés</v>
      </c>
      <c r="U135" s="36" t="str">
        <f>CONCATENATE(SUMIF(U$2:U$130,"*Piétonnisation + borne sens unique depuis Rue Célony vers Cours Sextius*",$D$2:$D$130)," réponses : Piétonnisation + borne sens unique depuis Rue Célony vers Cours Sextius")</f>
        <v>92 réponses : Piétonnisation + borne sens unique depuis Rue Célony vers Cours Sextius</v>
      </c>
      <c r="V135" s="36" t="str">
        <f>CONCATENATE(SUMIF(V$2:V$130,"*Zone piétonne avec bornes*",$D$2:$D$130)," réponses : Zone piétonne avec bornes")</f>
        <v>96 réponses : Zone piétonne avec bornes</v>
      </c>
      <c r="W135" s="19" t="s">
        <v>1463</v>
      </c>
      <c r="X135" s="52" t="str">
        <f t="shared" ref="X135" si="3">CONCATENATE(SUMIF(X$2:X$130,"*Création d'une aide financière aux ravalement de façades étendue à l'ensemble du quartier du Faubourg*",$D$2:$D$130)," réponses : Création d'une aide financière aux ravalement de façades étendue à l'ensemble du quartier du Faubourg")</f>
        <v>87 réponses : Création d'une aide financière aux ravalement de façades étendue à l'ensemble du quartier du Faubourg</v>
      </c>
    </row>
    <row r="136" spans="2:25" x14ac:dyDescent="0.4">
      <c r="B136" s="67"/>
      <c r="C136" s="31" t="s">
        <v>1238</v>
      </c>
      <c r="D136" s="24">
        <f>SUMIF($C$2:$C$130,"*Habitant Aixois*",D$2:D$130)</f>
        <v>16</v>
      </c>
      <c r="E136" s="66"/>
      <c r="F136" s="31" t="s">
        <v>1250</v>
      </c>
      <c r="G136" s="36" t="str">
        <f>CONCATENATE(SUMIF(G2:G130,"*Défavorable*",$D$2:$D$130)," réponses défavorable au projet")</f>
        <v>1 réponses défavorable au projet</v>
      </c>
      <c r="H136" s="36" t="str">
        <f>CONCATENATE(SUMIF(H2:H130,"*Défavorable*",$D$2:$D$130)," réponses défavorable au projet")</f>
        <v>6 réponses défavorable au projet</v>
      </c>
      <c r="I136" s="39" t="str">
        <f>CONCATENATE(SUMIF(I2:I130,"*Défavorable*",$D$2:$D$130)," réponses défavorable au projet")</f>
        <v>4 réponses défavorable au projet</v>
      </c>
      <c r="J136" s="36" t="str">
        <f>CONCATENATE(SUMIF(J$2:J$130,"*Création d’un parc de jeux pour les enfants*",$D$2:$D$130)," réponses : Création d’un parc de jeux pour les enfants")</f>
        <v>45 réponses : Création d’un parc de jeux pour les enfants</v>
      </c>
      <c r="K136" s="36" t="str">
        <f>CONCATENATE(SUMIF(K2:K130,"*Défavorable*",$D$2:$D$130)," réponses défavorable au projet")</f>
        <v>5 réponses défavorable au projet</v>
      </c>
      <c r="L136" s="36" t="str">
        <f>CONCATENATE(SUMIF(L$2:L$130,"*Cours Sextius piéton avec bornes pour les riverains et les commerçants*",$D$2:$D$130)," réponses : Cours Sextius piéton avec bornes pour les riverains et les commerçants")</f>
        <v>52 réponses : Cours Sextius piéton avec bornes pour les riverains et les commerçants</v>
      </c>
      <c r="M136" s="36" t="str">
        <f>CONCATENATE(SUMIF(M$2:M$130,"*Interdit à la circulation sauf pour les riverains (borne)*",$D$2:$D$130)," réponses : Interdit à la circulation sauf pour les riverains (borne)")</f>
        <v>40 réponses : Interdit à la circulation sauf pour les riverains (borne)</v>
      </c>
      <c r="N136" s="36" t="str">
        <f>CONCATENATE(SUMIF(N$2:N$130,"*Ne proposer que des places de stationnement à durée limitée pour l'accés aux commerçants et des places de livraison*",$D$2:$D$130)," réponses : Ne proposer que des places de stationnement à durée limitée pour l'accés aux commerçants et des places de livraison")</f>
        <v>47 réponses : Ne proposer que des places de stationnement à durée limitée pour l'accés aux commerçants et des places de livraison</v>
      </c>
      <c r="O136" s="36" t="str">
        <f>CONCATENATE(SUMIF(O$2:O$130,"*Rénovation et mise en valeur des fontaines et lavoirs*",$D$2:$D$130)," réponses : Rénovation et mise en valeur des fontaines et lavoirs")</f>
        <v>110 réponses : Rénovation et mise en valeur des fontaines et lavoirs</v>
      </c>
      <c r="P136" s="36" t="str">
        <f>CONCATENATE(SUMIF(P$2:P$130,"*Végétaliser la zone*",$D$2:$D$130)," réponses : Végétaliser la zone")</f>
        <v>101 réponses : Végétaliser la zone</v>
      </c>
      <c r="Q136" s="36" t="str">
        <f>CONCATENATE(SUMIF(Q$2:Q$130,"*Grande Brasserie*",$D$2:$D$130)," réponses : Grande Brasserie")</f>
        <v>58 réponses : Grande Brasserie</v>
      </c>
      <c r="R136" s="36" t="str">
        <f>CONCATENATE(SUMIF(R$2:R$130,"*Marché nocturne l'été sur la bas du Cours Sexitus*",$D$2:$D$130)," réponses : Marché nocturne l'été sur la bas du Cours Sexitus")</f>
        <v>83 réponses : Marché nocturne l'été sur la bas du Cours Sexitus</v>
      </c>
      <c r="S136" s="36" t="str">
        <f>CONCATENATE(SUMIF(S$2:S$130,"*Création d'une végétalisation de la rue pour agrandissement de la couronne verte entre la pavillon Vendôme et le Pavillon Gauffredy (Puis le parc de l'amphitéatheatre à plus long terme)*",$D$2:$D$130)," réponses : Création d'une végétalisation de la rue pour agrandissement de la couronne verte entre la pavillon Vendôme et le Pavillon Gauffredy (Puis le parc de l'amphitéatheatre à plus long terme)")</f>
        <v>68 réponses : Création d'une végétalisation de la rue pour agrandissement de la couronne verte entre la pavillon Vendôme et le Pavillon Gauffredy (Puis le parc de l'amphitéatheatre à plus long terme)</v>
      </c>
      <c r="T136" s="36" t="str">
        <f>CONCATENATE(SUMIF(T$2:T$130,"*Création d'une esplanade piétonne entre la rue celony et le parking des beaux arts*",$D$2:$D$130)," réponses : Création d'une esplanade piétonne entre la rue celony et le parking des beaux arts")</f>
        <v>59 réponses : Création d'une esplanade piétonne entre la rue celony et le parking des beaux arts</v>
      </c>
      <c r="U136" s="36" t="str">
        <f>CONCATENATE(SUMIF(U$2:U$130,"*Suppression des potelets anti-stationnement*",$D$2:$D$130)," réponses : Suppression des potelets anti-stationnement")</f>
        <v>65 réponses : Suppression des potelets anti-stationnement</v>
      </c>
      <c r="V136" s="36" t="str">
        <f>CONCATENATE(SUMIF(V$2:V$130,"*Suppression des potelets anti-stationnement*",$D$2:$D$130)," réponses : Suppression des potelets anti-stationnement")</f>
        <v>54 réponses : Suppression des potelets anti-stationnement</v>
      </c>
      <c r="W136" s="13" t="s">
        <v>1464</v>
      </c>
      <c r="X136" s="52" t="str">
        <f>CONCATENATE(SUMIF(X$2:X$130,"*Mise en place d'un dispositif attractif pour inciter les artistes, artisans et créateurs à s'implanter dans le quartier (loyer bas, aide à l'installation, démarchage...)*",$D$2:$D$130)," réponses : Mise en place d'un dispositif attractif pour inciter les artistes, artisans et créateurs à s'implanter dans le quartier (loyer bas, aide à l'installation, démarchage...)")</f>
        <v>73 réponses : Mise en place d'un dispositif attractif pour inciter les artistes, artisans et créateurs à s'implanter dans le quartier (loyer bas, aide à l'installation, démarchage...)</v>
      </c>
    </row>
    <row r="137" spans="2:25" x14ac:dyDescent="0.4">
      <c r="B137" s="67"/>
      <c r="C137" s="31" t="s">
        <v>1239</v>
      </c>
      <c r="D137" s="24">
        <f>SUMIF($C$2:$C$130,"*Commerçant du Quartier Faubourg*",D$2:D$130)</f>
        <v>21</v>
      </c>
      <c r="E137" s="66"/>
      <c r="F137" s="31" t="s">
        <v>725</v>
      </c>
      <c r="G137" s="36" t="str">
        <f>CONCATENATE(SUMIF(G2:G130,"*sans avis*",$D$2:$D$130)," réponses sans avis")</f>
        <v>16 réponses sans avis</v>
      </c>
      <c r="H137" s="36" t="str">
        <f>CONCATENATE(SUMIF(H2:H130,"*sans avis*",$D$2:$D$130)," réponses sans avis")</f>
        <v>36 réponses sans avis</v>
      </c>
      <c r="I137" s="39" t="str">
        <f>CONCATENATE(SUMIF(I2:I130,"*sans avis*",$D$2:$D$130)," réponses sans avis")</f>
        <v>16 réponses sans avis</v>
      </c>
      <c r="J137" s="36" t="str">
        <f>CONCATENATE(SUMIF(J$2:J$130,"*Création d'un parc de type Jardin à la Française devant le Pavillon*",$D$2:$D$130)," réponses : Création d'un parc de type Jardin à la Française devant le Pavillon")</f>
        <v>40 réponses : Création d'un parc de type Jardin à la Française devant le Pavillon</v>
      </c>
      <c r="K137" s="36" t="str">
        <f>CONCATENATE(SUMIF(K$2:K$130,"*sans avis*",$D$2:$D$130)," réponses sans avis")</f>
        <v>39 réponses sans avis</v>
      </c>
      <c r="L137" s="36" t="str">
        <f>CONCATENATE(SUMIF(L$2:L$130,"*A sens unique vers le sud avec accès au Cours par la rue Lisse des Cordelier*",$D$2:$D$130)," réponses : A sens unique vers le sud avec accès au Cours par la rue Lisse des Cordelier")</f>
        <v>25 réponses : A sens unique vers le sud avec accès au Cours par la rue Lisse des Cordelier</v>
      </c>
      <c r="M137" s="36" t="str">
        <f>CONCATENATE(SUMIF(M$2:M$130,"*Piéton : non circulable à tout véhicule (uniquement piétons et piste cyclable)*",$D$2:$D$130)," réponses : Piéton : non circulable à tout véhicule (uniquement piétons et piste cyclable)")</f>
        <v>31 réponses : Piéton : non circulable à tout véhicule (uniquement piétons et piste cyclable)</v>
      </c>
      <c r="N137" s="36" t="str">
        <f>CONCATENATE(SUMIF(N$2:N$130,"*Conserver le même nombre de places qu'actuellement (env. 60 places en épis)*",$D$2:$D$130)," réponses : Conserver le même nombre de places qu'actuellement (env. 60 places en épis)")</f>
        <v>28 réponses : Conserver le même nombre de places qu'actuellement (env. 60 places en épis)</v>
      </c>
      <c r="O137" s="36" t="str">
        <f>CONCATENATE(SUMIF(O$2:O$130,"*Sauvegarde et protection des platanes existants*",$D$2:$D$130)," réponses : Sauvegarde et protection des platanes existant")</f>
        <v>103 réponses : Sauvegarde et protection des platanes existant</v>
      </c>
      <c r="P137" s="36" t="str">
        <f>CONCATENATE(SUMIF(P$2:P$130,"*Recréer un jardin des thermes comme en 1900 et favoriser l'accès piétons aux Thermes par le Cours Sextius*",$D$2:$D$130)," réponses : Recréer un jardin des thermes comme en 1900 et favoriser l'accès piétons aux Thermes par le Cours Sextius")</f>
        <v>95 réponses : Recréer un jardin des thermes comme en 1900 et favoriser l'accès piétons aux Thermes par le Cours Sextius</v>
      </c>
      <c r="Q137" s="36" t="str">
        <f>CONCATENATE(SUMIF(Q$2:Q$130,"*Laboratoire d'analyse Medical / Maison de santé*",$D$2:$D$130)," réponses : Laboratoire d'analyse Medical / Maison de santé")</f>
        <v>47 réponses : Laboratoire d'analyse Medical / Maison de santé</v>
      </c>
      <c r="R137" s="36" t="str">
        <f>CONCATENATE(SUMIF(R$2:R$130,"*Marché de Noël sur le bas du Cours Sextius*",$D$2:$D$130)," réponses : Marché de Noël sur le bas du Cours Sextius")</f>
        <v>73 réponses : Marché de Noël sur le bas du Cours Sextius</v>
      </c>
      <c r="S137" s="36" t="str">
        <f>CONCATENATE(SUMIF(S$2:S$130,"*Suppression des potelets anti-stationnement*",$D$2:$D$130)," réponses : Suppression des potelets anti-stationnement")</f>
        <v>61 réponses : Suppression des potelets anti-stationnement</v>
      </c>
      <c r="T137" s="36" t="str">
        <f>CONCATENATE(SUMIF(T$2:T$130,"*Rue piétonne depuis la rue de la Molle vers la rue Celony avec borne*",$D$2:$D$130)," réponses : Rue piétonne depuis la rue de la Molle vers la rue Celony avec borne")</f>
        <v>51 réponses : Rue piétonne depuis la rue de la Molle vers la rue Celony avec borne</v>
      </c>
      <c r="U137" s="36" t="str">
        <f>CONCATENATE(SUMIF(U$2:U$130,"*Piétonnisation + borne sens unique depuis Cous Sextius vers Rue Célony*",$D$2:$D$130)," réponses : Piétonnisation + borne sens unique depuis Cous Sextius vers Rue Célony")</f>
        <v>31 réponses : Piétonnisation + borne sens unique depuis Cous Sextius vers Rue Célony</v>
      </c>
      <c r="V137" s="36" t="str">
        <f>CONCATENATE(SUMIF(V$2:V$130,"*Suppression du béton bitumineux et réfection des voiries par un revêtement alternatif (pavé, béton désactivé, calade...)*",$D$2:$D$130)," réponses : Suppression du béton bitumineux et réfection des voiries par un revêtement alternatif (pavé, béton désactivé, calade...)")</f>
        <v>77 réponses : Suppression du béton bitumineux et réfection des voiries par un revêtement alternatif (pavé, béton désactivé, calade...)</v>
      </c>
      <c r="W137" s="13" t="s">
        <v>1465</v>
      </c>
      <c r="X137" s="52" t="str">
        <f>CONCATENATE(SUMIF(X$2:X$130,"*Mutualiser une zone de dépose minute sur le Cours Sextius pour l'école, les mariages et les livraisons*",$D$2:$D$130)," réponses : Mutualiser une zone de dépose minute sur le Cours Sextius pour l'école, les mariages et les livraisons")</f>
        <v>62 réponses : Mutualiser une zone de dépose minute sur le Cours Sextius pour l'école, les mariages et les livraisons</v>
      </c>
    </row>
    <row r="138" spans="2:25" x14ac:dyDescent="0.4">
      <c r="B138" s="67"/>
      <c r="C138" s="31" t="s">
        <v>1240</v>
      </c>
      <c r="D138" s="24">
        <f>SUMIF($C$2:$C$130,"*Commerçant Aixois*",D$2:D$130)</f>
        <v>4</v>
      </c>
      <c r="E138" s="66"/>
      <c r="F138" s="33"/>
      <c r="G138" s="31"/>
      <c r="H138" s="24"/>
      <c r="I138" s="40"/>
      <c r="J138" s="36" t="str">
        <f>CONCATENATE(SUMIF(J$2:J$130,"*Création d'un parc pour les chiens*",$D$2:$D$130)," réponses : Création d'un parc pour les chiens")</f>
        <v>15 réponses : Création d'un parc pour les chiens</v>
      </c>
      <c r="L138" s="36" t="str">
        <f>CONCATENATE(SUMIF(L$2:L$130,"*Rue des cordelier à double sens entre la rue lisse des cordelier et la rue de la Treille pour permettre un accès par le nord*",$D$2:$D$130)," réponses : Rue des cordelier à double sens entre la rue lisse des cordelier et la rue de la Treille pour permettre un accès par le nord")</f>
        <v>6 réponses : Rue des cordelier à double sens entre la rue lisse des cordelier et la rue de la Treille pour permettre un accès par le nord</v>
      </c>
      <c r="M138" s="36" t="str">
        <f>CONCATENATE(SUMIF(M$2:M$130,"*Mise en place d'une voie à double sens jusqu'à l'hôtel du globe (accès parking) puis borne riverain*",$D$2:$D$130)," réponses : Mise en place d'une voie à double sens jusqu'à l'hôtel du globe (accès parking) puis borne riverain")</f>
        <v>27 réponses : Mise en place d'une voie à double sens jusqu'à l'hôtel du globe (accès parking) puis borne riverain</v>
      </c>
      <c r="N138" s="36" t="str">
        <f>CONCATENATE(SUMIF(N$2:N$130,"*Supprimer complétement le stationnement, ne conserver que des places de livraison*",$D$2:$D$130)," réponses : Supprimer complétement le stationnement, ne conserver que des places de livraison")</f>
        <v>28 réponses : Supprimer complétement le stationnement, ne conserver que des places de livraison</v>
      </c>
      <c r="O138" s="36" t="str">
        <f>CONCATENATE(SUMIF(O$2:O$130,"*Végétalisation supplémentaire du Cours*",$D$2:$D$130)," réponses : Végétalisation supplémentaire du Cours")</f>
        <v>99 réponses : Végétalisation supplémentaire du Cours</v>
      </c>
      <c r="P138" s="36" t="str">
        <f>CONCATENATE(SUMIF(P$2:P$130,"*Mise en place d'un marché à thème, bio, qualitatif et local*",$D$2:$D$130)," réponses : Mise en place d'un marché à thème, bio, qualitatif et local")</f>
        <v>85 réponses : Mise en place d'un marché à thème, bio, qualitatif et local</v>
      </c>
      <c r="Q138" s="36" t="str">
        <f>CONCATENATE(SUMIF(Q$2:Q$130,"*Concept Store/ Espace partagé /Coworking / Grande Halle*",$D$2:$D$130)," réponses : Concept Store/ Espace partagé /Coworking / Grande Halle")</f>
        <v>33 réponses : Concept Store/ Espace partagé /Coworking / Grande Halle</v>
      </c>
      <c r="R138" s="36" t="str">
        <f>CONCATENATE(SUMIF(R$2:R$130,"*Lieu privilégié du centre ville pour l'organisation d'événements divers (salon, expo...)*",$D$2:$D$130)," réponses : Lieu privilégié du centre ville pour l'organisation d'événements divers (salon, expo...)")</f>
        <v>63 réponses : Lieu privilégié du centre ville pour l'organisation d'événements divers (salon, expo...)</v>
      </c>
      <c r="S138" s="36" t="str">
        <f>CONCATENATE(SUMIF(S$2:S$130,"*Accès à la rue réservée aux riverains (Panneau sens interdit sauf riverain)*",$D$2:$D$130)," réponses : Accès à la rue réservée aux riverains (Panneau sens interdit sauf riverain)")</f>
        <v>51 réponses : Accès à la rue réservée aux riverains (Panneau sens interdit sauf riverain)</v>
      </c>
      <c r="T138" s="36" t="str">
        <f>CONCATENATE(SUMIF(T$2:T$130,"*Création d'un terrain de pétanque*",$D$2:$D$130)," réponses : Création d'un terrain de pétanque")</f>
        <v>45 réponses : Création d'un terrain de pétanque</v>
      </c>
      <c r="U138" s="11" t="s">
        <v>1447</v>
      </c>
      <c r="V138" s="35" t="s">
        <v>1449</v>
      </c>
      <c r="W138" s="35" t="s">
        <v>1466</v>
      </c>
      <c r="X138" s="52" t="str">
        <f>CONCATENATE(SUMIF(X$2:X$130,"*Réalisation d'une étude de l'offre et de l'utilité du service des transports en communs (bus) en transit autour du quartier*",$D$2:$D$130)," réponses : Réalisation d'une étude de l'offre et de l'utilité du service des transports en communs (bus) en transit autour du quartier")</f>
        <v>52 réponses : Réalisation d'une étude de l'offre et de l'utilité du service des transports en communs (bus) en transit autour du quartier</v>
      </c>
    </row>
    <row r="139" spans="2:25" s="12" customFormat="1" x14ac:dyDescent="0.4">
      <c r="C139" s="23" t="s">
        <v>1285</v>
      </c>
      <c r="D139" s="23">
        <f>SUM(D135:D138)</f>
        <v>137</v>
      </c>
      <c r="G139" s="23"/>
      <c r="H139" s="23"/>
      <c r="J139" s="36" t="str">
        <f>CONCATENATE(SUMIF(J$2:J$130,"*Potager/Jardin partagé*",$D$2:$D$130)," réponses : Potager/Jardin partagé")</f>
        <v>16 réponses : Potager/Jardin partagé</v>
      </c>
      <c r="L139" s="36" t="s">
        <v>1370</v>
      </c>
      <c r="M139" s="44" t="s">
        <v>1376</v>
      </c>
      <c r="N139" s="36" t="str">
        <f>CONCATENATE(SUMIF(N$2:N$130,"*Réduire le nombre de places de parking (30 places en créneau)*",$D$2:$D$130)," réponses : Réduire le nombre de places de parking (30 places en créneau)")</f>
        <v>25 réponses : Réduire le nombre de places de parking (30 places en créneau)</v>
      </c>
      <c r="O139" s="36" t="str">
        <f>CONCATENATE(SUMIF(O$2:O$130,"*Elargir les trottoirs piétons (sans bordure de trottoirs)*",$D$2:$D$130)," réponses : Elargir les trottoirs piétons (sans bordure de trottoirs)")</f>
        <v>88 réponses : Elargir les trottoirs piétons (sans bordure de trottoirs)</v>
      </c>
      <c r="P139" s="36" t="str">
        <f>CONCATENATE(SUMIF(P$2:P$130,"*Supprimer le stationnement*",$D$2:$D$130)," réponses : Supprimer le stationnement")</f>
        <v>69 réponses : Supprimer le stationnement</v>
      </c>
      <c r="Q139" s="36" t="str">
        <f>CONCATENATE(SUMIF(Q$2:Q$130,"*Local de mobilier - Type IKEA / Alinéa*",$D$2:$D$130)," réponses : Local de mobilier - Type IKEA / Alinéa")</f>
        <v>23 réponses : Local de mobilier - Type IKEA / Alinéa</v>
      </c>
      <c r="R139" s="36" t="str">
        <f>CONCATENATE(SUMIF(R$2:R$130,"*Vide Grenier annuel*",$D$2:$D$130)," réponses : Vide Grenier annuel")</f>
        <v>29 réponses : Vide Grenier annuel</v>
      </c>
      <c r="S139" s="36" t="s">
        <v>1439</v>
      </c>
      <c r="T139" s="36" t="str">
        <f>CONCATENATE(SUMIF(T$2:T$130,"*Conservation des places de parking existantes*",$D$2:$D$130)," réponses : Conservation des places de parking existantes")</f>
        <v>37 réponses : Conservation des places de parking existantes</v>
      </c>
      <c r="U139" s="36" t="str">
        <f>CONCATENATE(SUMIF(U$2:U$130,"*sans avis*",$D$2:$D$130)," réponses sans avis")</f>
        <v>8 réponses sans avis</v>
      </c>
      <c r="V139" s="13" t="s">
        <v>1450</v>
      </c>
      <c r="W139" s="13" t="s">
        <v>1467</v>
      </c>
      <c r="X139" s="52" t="str">
        <f>CONCATENATE(SUMIF(X$2:X$130,"*Révision du PLU pour sur l'ensemble quartier pour prise en compte des spécificités de chaque rue et de la requalification en cours*",$D$2:$D$130)," réponses : Révision du PLU pour sur l'ensemble quartier pour prise en compte des spécificités de chaque rue et de la requalification en cours")</f>
        <v>43 réponses : Révision du PLU pour sur l'ensemble quartier pour prise en compte des spécificités de chaque rue et de la requalification en cours</v>
      </c>
    </row>
    <row r="140" spans="2:25" s="12" customFormat="1" ht="18.5" customHeight="1" x14ac:dyDescent="0.4">
      <c r="J140" s="36" t="str">
        <f>CONCATENATE(SUMIF(J$2:J$130,"*espace vert pour pique nique dans l'herbe*",$D$2:$D$130)," réponses : Espace vert pour pique nique dans l'herbe")</f>
        <v>3 réponses : Espace vert pour pique nique dans l'herbe</v>
      </c>
      <c r="L140" s="36" t="s">
        <v>1371</v>
      </c>
      <c r="M140" s="36" t="s">
        <v>1385</v>
      </c>
      <c r="N140" s="36" t="s">
        <v>1389</v>
      </c>
      <c r="O140" s="47" t="str">
        <f>CONCATENATE(SUMIF(O$2:O$130,"*Autoriser des terrasses plus importantes pour les cafés/restaurants/bar*",$D$2:$D$130)," réponses : Autoriser des terrasses plus importantes pour les cafés/restaurants/bar")</f>
        <v>71 réponses : Autoriser des terrasses plus importantes pour les cafés/restaurants/bar</v>
      </c>
      <c r="P140" s="36" t="str">
        <f>CONCATENATE(SUMIF(P$2:P$130,"*Parking temporaire *",$D$2:$D$130)," réponses : Parking temporaire ")</f>
        <v xml:space="preserve">3 réponses : Parking temporaire </v>
      </c>
      <c r="Q140" s="36" t="str">
        <f>CONCATENATE(SUMIF(Q$2:Q$130,"*Salle de sport - Type Basic Fit*",$D$2:$D$130)," réponses : Salle de sport - Type Basic Fit")</f>
        <v>18 réponses : Salle de sport - Type Basic Fit</v>
      </c>
      <c r="R140" s="36" t="s">
        <v>1431</v>
      </c>
      <c r="S140" s="36" t="s">
        <v>1439</v>
      </c>
      <c r="T140" s="36" t="str">
        <f>CONCATENATE(SUMIF(T$2:T$130,"*Voie à double sens jusqu'au parking des Beaux Arts*",$D$2:$D$130)," réponses : Voie à double sens jusqu'au parking des Beaux Arts")</f>
        <v>27 réponses : Voie à double sens jusqu'au parking des Beaux Arts</v>
      </c>
      <c r="U140" s="36"/>
      <c r="V140" s="13" t="s">
        <v>1451</v>
      </c>
      <c r="W140" s="35" t="s">
        <v>1468</v>
      </c>
      <c r="X140" s="52" t="str">
        <f>CONCATENATE(SUMIF(X$2:X$130,"*Création d'un parking pour forrains en lieu et place de la voie de bus entre la rue des Guerriers et la rue des Etuves et entre la rue des Etuves et le Cours Sextius afin de libérer le haut du Cours Sextius*",$D$2:$D$130)," réponses : Création d'un parking pour forrains en lieu et place de la voie de bus entre la rue des Guerriers et la rue des Etuves et entre la rue des Etuves et le Cours Sextius afin de libérer le haut du Cours Sextius")</f>
        <v>42 réponses : Création d'un parking pour forrains en lieu et place de la voie de bus entre la rue des Guerriers et la rue des Etuves et entre la rue des Etuves et le Cours Sextius afin de libérer le haut du Cours Sextius</v>
      </c>
    </row>
    <row r="141" spans="2:25" ht="20.75" customHeight="1" x14ac:dyDescent="0.4">
      <c r="G141" s="19" t="s">
        <v>1253</v>
      </c>
      <c r="H141" s="19" t="s">
        <v>1253</v>
      </c>
      <c r="I141" s="19" t="s">
        <v>1253</v>
      </c>
      <c r="J141" s="36" t="str">
        <f>CONCATENATE(SUMIF(J$2:J$130,"*contre l'ouverture au chiens*",$D$2:$D$130)," réponses : Contre l'ouverture au chiens")</f>
        <v>3 réponses : Contre l'ouverture au chiens</v>
      </c>
      <c r="K141" s="19" t="s">
        <v>1253</v>
      </c>
      <c r="L141" s="41" t="s">
        <v>1372</v>
      </c>
      <c r="M141" s="39" t="s">
        <v>1386</v>
      </c>
      <c r="N141" s="36" t="s">
        <v>1387</v>
      </c>
      <c r="O141" s="47" t="str">
        <f>CONCATENATE(SUMIF(O$2:O$130,"*Mise en place de pistes cyclables*",$D$2:$D$130)," réponses : Mise en place de pistes cyclables")</f>
        <v>68 réponses : Mise en place de pistes cyclables</v>
      </c>
      <c r="P141" s="47" t="s">
        <v>1419</v>
      </c>
      <c r="Q141" s="36" t="s">
        <v>1422</v>
      </c>
      <c r="R141" s="50" t="s">
        <v>1432</v>
      </c>
      <c r="S141" s="36" t="s">
        <v>1440</v>
      </c>
      <c r="T141" s="36" t="s">
        <v>1444</v>
      </c>
      <c r="U141" s="36"/>
      <c r="V141" s="13" t="s">
        <v>1442</v>
      </c>
      <c r="W141" s="13" t="s">
        <v>1469</v>
      </c>
      <c r="X141" s="35" t="s">
        <v>1503</v>
      </c>
    </row>
    <row r="142" spans="2:25" s="11" customFormat="1" ht="25.35" x14ac:dyDescent="0.4">
      <c r="G142" s="35" t="s">
        <v>1251</v>
      </c>
      <c r="H142" s="35" t="s">
        <v>1297</v>
      </c>
      <c r="I142" s="35" t="s">
        <v>1317</v>
      </c>
      <c r="J142" s="36" t="str">
        <f>CONCATENATE(SUMIF(J$2:J$130,"*pétanque*",$D$2:$D$130)," réponses : Mise en place de terrains de pétanque")</f>
        <v>2 réponses : Mise en place de terrains de pétanque</v>
      </c>
      <c r="K142" s="35" t="s">
        <v>1359</v>
      </c>
      <c r="L142" s="41" t="s">
        <v>1373</v>
      </c>
      <c r="M142" s="44" t="s">
        <v>1418</v>
      </c>
      <c r="N142" s="41" t="s">
        <v>1384</v>
      </c>
      <c r="O142" s="47" t="str">
        <f>CONCATENATE(SUMIF(O$2:O$130,"*Traiter la problématique des déjections de pigeons et étourneaux*",$D$2:$D$130)," réponses : Traiter la problématique des déjections de pigeons et étourneaux")</f>
        <v>5 réponses : Traiter la problématique des déjections de pigeons et étourneaux</v>
      </c>
      <c r="P142" s="36" t="s">
        <v>1421</v>
      </c>
      <c r="Q142" s="35" t="s">
        <v>1428</v>
      </c>
      <c r="R142" s="35" t="s">
        <v>1433</v>
      </c>
      <c r="S142" s="50" t="s">
        <v>1438</v>
      </c>
      <c r="T142" s="36" t="s">
        <v>1445</v>
      </c>
      <c r="V142" s="35" t="s">
        <v>1453</v>
      </c>
      <c r="W142" s="35" t="s">
        <v>1470</v>
      </c>
      <c r="X142" s="35" t="s">
        <v>1499</v>
      </c>
    </row>
    <row r="143" spans="2:25" s="11" customFormat="1" ht="18" customHeight="1" x14ac:dyDescent="0.4">
      <c r="G143" s="35" t="s">
        <v>1252</v>
      </c>
      <c r="H143" s="35" t="s">
        <v>1293</v>
      </c>
      <c r="I143" s="35" t="s">
        <v>1319</v>
      </c>
      <c r="J143" s="41" t="s">
        <v>1345</v>
      </c>
      <c r="K143" s="35" t="s">
        <v>1358</v>
      </c>
      <c r="L143" s="41" t="s">
        <v>1374</v>
      </c>
      <c r="M143" s="44"/>
      <c r="N143" s="41" t="s">
        <v>1391</v>
      </c>
      <c r="O143" s="47" t="str">
        <f>CONCATENATE(SUMIF(O$2:O$130,"*distributeurs de sacs crottes de chiens*",$D$2:$D$130)," réponses : distributeurs de sacs crottes de chiens")</f>
        <v>2 réponses : distributeurs de sacs crottes de chiens</v>
      </c>
      <c r="P143" s="47" t="s">
        <v>1420</v>
      </c>
      <c r="Q143" s="35" t="s">
        <v>1429</v>
      </c>
      <c r="R143" s="36" t="str">
        <f>CONCATENATE(SUMIF(R$2:R$130,"*sans avis*",$D$2:$D$130)," réponses sans avis")</f>
        <v>7 réponses sans avis</v>
      </c>
      <c r="S143" s="11" t="s">
        <v>1437</v>
      </c>
      <c r="T143" s="11" t="s">
        <v>1446</v>
      </c>
      <c r="V143" s="35" t="s">
        <v>1454</v>
      </c>
      <c r="W143" s="35" t="s">
        <v>1471</v>
      </c>
      <c r="X143" s="52" t="s">
        <v>1504</v>
      </c>
    </row>
    <row r="144" spans="2:25" s="11" customFormat="1" ht="18" customHeight="1" x14ac:dyDescent="0.4">
      <c r="G144" s="35" t="s">
        <v>1254</v>
      </c>
      <c r="H144" s="35" t="s">
        <v>1303</v>
      </c>
      <c r="I144" s="35" t="s">
        <v>1318</v>
      </c>
      <c r="J144" s="41" t="s">
        <v>1346</v>
      </c>
      <c r="L144" s="36" t="str">
        <f>CONCATENATE(SUMIF(L$2:L$130,"*sans avis*",$D$2:$D$130)," réponses sans avis")</f>
        <v>6 réponses sans avis</v>
      </c>
      <c r="M144" s="44" t="s">
        <v>1381</v>
      </c>
      <c r="N144" s="41" t="s">
        <v>1392</v>
      </c>
      <c r="O144" s="47" t="str">
        <f>CONCATENATE(SUMIF(O$2:O$130,"*Limiter les terrasses sur les trottoirs*",$D$2:$D$130)," réponses : Limiter les terrasses de café/restaurants sur les trottoirs")</f>
        <v>2 réponses : Limiter les terrasses de café/restaurants sur les trottoirs</v>
      </c>
      <c r="P144" s="36" t="str">
        <f>CONCATENATE(SUMIF(P$2:P$130,"*sans avis*",$D$2:$D$130)," réponses sans avis")</f>
        <v>3 réponses sans avis</v>
      </c>
      <c r="Q144" s="35" t="s">
        <v>1430</v>
      </c>
      <c r="S144" s="11" t="s">
        <v>1436</v>
      </c>
      <c r="T144" s="11" t="s">
        <v>1447</v>
      </c>
      <c r="V144" s="36" t="str">
        <f>CONCATENATE(SUMIF(V$2:V$130,"*sans avis*",$D$2:$D$130)," réponses sans avis")</f>
        <v>14 réponses sans avis</v>
      </c>
      <c r="W144" s="35" t="s">
        <v>1472</v>
      </c>
      <c r="X144" s="35" t="s">
        <v>1502</v>
      </c>
      <c r="Y144" s="12"/>
    </row>
    <row r="145" spans="7:25" s="11" customFormat="1" ht="18" customHeight="1" x14ac:dyDescent="0.4">
      <c r="G145" s="35" t="s">
        <v>1255</v>
      </c>
      <c r="H145" s="35" t="s">
        <v>1296</v>
      </c>
      <c r="I145" s="35" t="s">
        <v>1320</v>
      </c>
      <c r="J145" s="41" t="s">
        <v>1348</v>
      </c>
      <c r="L145" s="36"/>
      <c r="M145" s="44" t="s">
        <v>1382</v>
      </c>
      <c r="N145" s="44" t="s">
        <v>1394</v>
      </c>
      <c r="O145" s="48" t="s">
        <v>1407</v>
      </c>
      <c r="Q145" s="36" t="str">
        <f>CONCATENATE(SUMIF(Q$2:Q$130,"*sans avis*",$D$2:$D$130)," réponses sans avis")</f>
        <v>4 réponses sans avis</v>
      </c>
      <c r="S145" s="11" t="s">
        <v>1435</v>
      </c>
      <c r="T145" s="36" t="str">
        <f>CONCATENATE(SUMIF(T$2:T$130,"*sans avis*",$D$2:$D$130)," réponses sans avis")</f>
        <v>13 réponses sans avis</v>
      </c>
      <c r="W145" s="35" t="s">
        <v>1473</v>
      </c>
      <c r="X145" s="52" t="s">
        <v>1505</v>
      </c>
    </row>
    <row r="146" spans="7:25" s="11" customFormat="1" ht="18" customHeight="1" x14ac:dyDescent="0.4">
      <c r="G146" s="35" t="s">
        <v>1256</v>
      </c>
      <c r="H146" s="35" t="s">
        <v>1294</v>
      </c>
      <c r="I146" s="11" t="s">
        <v>797</v>
      </c>
      <c r="J146" s="41" t="s">
        <v>1347</v>
      </c>
      <c r="L146" s="41"/>
      <c r="M146" s="36" t="str">
        <f>CONCATENATE(SUMIF(M$2:M$130,"*sans avis*",$D$2:$D$130)," réponses sans avis")</f>
        <v>5 réponses sans avis</v>
      </c>
      <c r="N146" s="44" t="s">
        <v>1400</v>
      </c>
      <c r="O146" s="48" t="s">
        <v>1411</v>
      </c>
      <c r="S146" s="11" t="s">
        <v>1441</v>
      </c>
      <c r="W146" s="35" t="s">
        <v>1474</v>
      </c>
      <c r="X146" s="35" t="s">
        <v>1510</v>
      </c>
    </row>
    <row r="147" spans="7:25" s="11" customFormat="1" ht="18" customHeight="1" x14ac:dyDescent="0.4">
      <c r="G147" s="35" t="s">
        <v>1258</v>
      </c>
      <c r="H147" s="35" t="s">
        <v>1295</v>
      </c>
      <c r="I147" s="35" t="s">
        <v>739</v>
      </c>
      <c r="J147" s="36" t="str">
        <f>CONCATENATE(SUMIF(J12:J140,"*sans avis*",$D$2:$D$130)," réponses sans avis")</f>
        <v>6 réponses sans avis</v>
      </c>
      <c r="L147" s="36"/>
      <c r="N147" s="36" t="str">
        <f>CONCATENATE(SUMIF(N$2:N$130,"*sans avis*",$D$2:$D$130)," réponses sans avis")</f>
        <v>7 réponses sans avis</v>
      </c>
      <c r="O147" s="48" t="s">
        <v>1410</v>
      </c>
      <c r="S147" s="11" t="s">
        <v>1434</v>
      </c>
      <c r="W147" s="35" t="s">
        <v>1475</v>
      </c>
      <c r="X147" s="35" t="s">
        <v>1509</v>
      </c>
    </row>
    <row r="148" spans="7:25" s="11" customFormat="1" ht="18" customHeight="1" x14ac:dyDescent="0.4">
      <c r="G148" s="35" t="s">
        <v>1259</v>
      </c>
      <c r="H148" s="35" t="s">
        <v>1298</v>
      </c>
      <c r="I148" s="35" t="s">
        <v>1322</v>
      </c>
      <c r="J148" s="36"/>
      <c r="O148" s="48" t="s">
        <v>1412</v>
      </c>
      <c r="S148" s="36" t="str">
        <f>CONCATENATE(SUMIF(S$2:S$130,"*sans avis*",$D$2:$D$130)," réponses sans avis")</f>
        <v>9 réponses sans avis</v>
      </c>
      <c r="W148" s="35" t="s">
        <v>1476</v>
      </c>
      <c r="X148" s="35" t="s">
        <v>1508</v>
      </c>
    </row>
    <row r="149" spans="7:25" s="11" customFormat="1" ht="18" customHeight="1" x14ac:dyDescent="0.4">
      <c r="G149" s="35" t="s">
        <v>1260</v>
      </c>
      <c r="H149" s="35" t="s">
        <v>1299</v>
      </c>
      <c r="O149" s="48" t="s">
        <v>1402</v>
      </c>
      <c r="S149" s="36"/>
      <c r="W149" s="35" t="s">
        <v>1477</v>
      </c>
      <c r="X149" s="35" t="s">
        <v>1507</v>
      </c>
    </row>
    <row r="150" spans="7:25" s="11" customFormat="1" ht="18" customHeight="1" x14ac:dyDescent="0.4">
      <c r="G150" s="35" t="s">
        <v>1261</v>
      </c>
      <c r="H150" s="35" t="s">
        <v>1300</v>
      </c>
      <c r="M150" s="36"/>
      <c r="N150" s="36"/>
      <c r="O150" s="48" t="s">
        <v>1416</v>
      </c>
      <c r="W150" s="35" t="s">
        <v>1478</v>
      </c>
      <c r="X150" s="35" t="s">
        <v>1506</v>
      </c>
    </row>
    <row r="151" spans="7:25" s="11" customFormat="1" ht="18" customHeight="1" x14ac:dyDescent="0.4">
      <c r="G151" s="35" t="s">
        <v>1262</v>
      </c>
      <c r="H151" s="35" t="s">
        <v>1302</v>
      </c>
      <c r="M151" s="36"/>
      <c r="N151" s="36"/>
      <c r="O151" s="48" t="s">
        <v>1417</v>
      </c>
      <c r="W151" s="35" t="s">
        <v>1479</v>
      </c>
      <c r="X151" s="52" t="str">
        <f>CONCATENATE(SUMIF(X$2:X$130,"*sans avis*",$D$2:$D$130)," réponses sans avis")</f>
        <v>13 réponses sans avis</v>
      </c>
    </row>
    <row r="152" spans="7:25" s="11" customFormat="1" ht="35" customHeight="1" x14ac:dyDescent="0.4">
      <c r="G152" s="14" t="s">
        <v>1264</v>
      </c>
      <c r="M152" s="36"/>
      <c r="N152" s="36"/>
      <c r="O152" s="51" t="s">
        <v>1409</v>
      </c>
      <c r="W152" s="54" t="s">
        <v>1480</v>
      </c>
      <c r="X152" s="52"/>
    </row>
    <row r="153" spans="7:25" s="11" customFormat="1" ht="18" customHeight="1" x14ac:dyDescent="0.4">
      <c r="G153" s="35" t="s">
        <v>1263</v>
      </c>
      <c r="M153" s="36"/>
      <c r="N153" s="36"/>
      <c r="O153" s="44" t="s">
        <v>1452</v>
      </c>
      <c r="P153" s="52"/>
      <c r="X153" s="52"/>
    </row>
    <row r="154" spans="7:25" ht="18" customHeight="1" x14ac:dyDescent="0.4">
      <c r="N154" s="36"/>
      <c r="O154" s="39" t="str">
        <f>CONCATENATE(SUMIF(O$2:O$130,"*sans avis*",$D$2:$D$130)," réponses sans avis")</f>
        <v>3 réponses sans avis</v>
      </c>
      <c r="W154" s="55" t="s">
        <v>1462</v>
      </c>
      <c r="X154" s="52"/>
    </row>
    <row r="155" spans="7:25" ht="18.5" customHeight="1" x14ac:dyDescent="0.4">
      <c r="O155" s="44"/>
      <c r="P155" s="52"/>
      <c r="W155" s="35" t="s">
        <v>1481</v>
      </c>
      <c r="X155" s="11"/>
    </row>
    <row r="156" spans="7:25" ht="18.5" customHeight="1" x14ac:dyDescent="0.4">
      <c r="O156" s="44"/>
      <c r="W156" s="35" t="s">
        <v>1482</v>
      </c>
      <c r="X156" s="11"/>
      <c r="Y156" s="12"/>
    </row>
    <row r="157" spans="7:25" ht="18.5" customHeight="1" x14ac:dyDescent="0.4">
      <c r="O157" s="41"/>
      <c r="W157" s="13" t="s">
        <v>1483</v>
      </c>
    </row>
    <row r="158" spans="7:25" ht="18.5" customHeight="1" x14ac:dyDescent="0.4">
      <c r="O158" s="41"/>
      <c r="W158" s="35" t="s">
        <v>1484</v>
      </c>
      <c r="X158" s="11"/>
    </row>
    <row r="159" spans="7:25" ht="18.5" customHeight="1" x14ac:dyDescent="0.4">
      <c r="O159" s="36"/>
      <c r="W159" s="35" t="s">
        <v>1485</v>
      </c>
      <c r="X159" s="11"/>
    </row>
    <row r="160" spans="7:25" ht="18.5" customHeight="1" x14ac:dyDescent="0.4"/>
    <row r="161" spans="23:24" ht="18.5" customHeight="1" x14ac:dyDescent="0.4">
      <c r="W161" s="19" t="s">
        <v>1461</v>
      </c>
    </row>
    <row r="162" spans="23:24" ht="18.5" customHeight="1" x14ac:dyDescent="0.4">
      <c r="W162" s="35" t="s">
        <v>1486</v>
      </c>
      <c r="X162" s="11"/>
    </row>
    <row r="163" spans="23:24" ht="18.5" customHeight="1" x14ac:dyDescent="0.4">
      <c r="W163" s="35" t="s">
        <v>1487</v>
      </c>
      <c r="X163" s="11"/>
    </row>
    <row r="164" spans="23:24" ht="18.5" customHeight="1" x14ac:dyDescent="0.4">
      <c r="W164" s="35" t="s">
        <v>1488</v>
      </c>
      <c r="X164" s="11"/>
    </row>
    <row r="165" spans="23:24" ht="18.5" customHeight="1" x14ac:dyDescent="0.4">
      <c r="W165" s="13" t="s">
        <v>1489</v>
      </c>
    </row>
    <row r="166" spans="23:24" ht="18.5" customHeight="1" x14ac:dyDescent="0.4">
      <c r="W166" s="35" t="s">
        <v>1490</v>
      </c>
      <c r="X166" s="11"/>
    </row>
    <row r="167" spans="23:24" ht="18.5" customHeight="1" x14ac:dyDescent="0.4">
      <c r="W167" s="13" t="s">
        <v>1491</v>
      </c>
      <c r="X167" s="11"/>
    </row>
    <row r="168" spans="23:24" ht="18.5" customHeight="1" x14ac:dyDescent="0.4">
      <c r="W168" s="35" t="s">
        <v>1492</v>
      </c>
    </row>
    <row r="169" spans="23:24" x14ac:dyDescent="0.4">
      <c r="W169" s="35" t="s">
        <v>1493</v>
      </c>
      <c r="X169" s="11"/>
    </row>
    <row r="170" spans="23:24" x14ac:dyDescent="0.4">
      <c r="W170" s="35" t="s">
        <v>1494</v>
      </c>
    </row>
    <row r="172" spans="23:24" x14ac:dyDescent="0.4">
      <c r="W172" s="19" t="s">
        <v>1460</v>
      </c>
    </row>
    <row r="173" spans="23:24" x14ac:dyDescent="0.4">
      <c r="W173" s="35" t="s">
        <v>1495</v>
      </c>
      <c r="X173" s="11"/>
    </row>
    <row r="174" spans="23:24" x14ac:dyDescent="0.4">
      <c r="W174" s="35" t="s">
        <v>1496</v>
      </c>
      <c r="X174" s="11"/>
    </row>
    <row r="175" spans="23:24" x14ac:dyDescent="0.4">
      <c r="W175" s="35" t="s">
        <v>1497</v>
      </c>
      <c r="X175" s="11"/>
    </row>
    <row r="177" spans="23:24" x14ac:dyDescent="0.4">
      <c r="W177" s="19" t="s">
        <v>1459</v>
      </c>
    </row>
    <row r="178" spans="23:24" x14ac:dyDescent="0.4">
      <c r="W178" s="35" t="s">
        <v>1498</v>
      </c>
      <c r="X178" s="11"/>
    </row>
    <row r="180" spans="23:24" x14ac:dyDescent="0.4">
      <c r="W180" s="36" t="str">
        <f>CONCATENATE(SUMIF(W$2:W$130,"*sans avis*",$D$2:$D$130)," réponses sans avis")</f>
        <v>52 réponses sans avis</v>
      </c>
      <c r="X180" s="11"/>
    </row>
  </sheetData>
  <mergeCells count="3">
    <mergeCell ref="E135:E138"/>
    <mergeCell ref="B135:B138"/>
    <mergeCell ref="C134:D134"/>
  </mergeCells>
  <phoneticPr fontId="5" type="noConversion"/>
  <conditionalFormatting sqref="W178:X178 W173:X175 W155:X159 W154 W168:X170 Z139:AT139 Y140:AT143 V140:V141 W162:X163 W165:X166 Y138:AT138 W139:W140 Y145:AT184 Z144:AT144 W144:W149 W141:X141 W142 X135:X141 W143:X143 W150:X152 X149:X151 G139:U141 G185:AT1300 G142:V184 G2:AT137 G138:W138">
    <cfRule type="containsText" dxfId="188" priority="28" operator="containsText" text="sans avis">
      <formula>NOT(ISERROR(SEARCH("sans avis",G2)))</formula>
    </cfRule>
    <cfRule type="containsText" dxfId="187" priority="29" operator="containsText" text="défavorable">
      <formula>NOT(ISERROR(SEARCH("défavorable",G2)))</formula>
    </cfRule>
    <cfRule type="containsText" dxfId="186" priority="30" operator="containsText" text="favorable">
      <formula>NOT(ISERROR(SEARCH("favorable",G2)))</formula>
    </cfRule>
  </conditionalFormatting>
  <conditionalFormatting sqref="F135:F137">
    <cfRule type="containsText" dxfId="185" priority="25" operator="containsText" text="sans avis">
      <formula>NOT(ISERROR(SEARCH("sans avis",F135)))</formula>
    </cfRule>
    <cfRule type="containsText" dxfId="184" priority="26" operator="containsText" text="défavorable">
      <formula>NOT(ISERROR(SEARCH("défavorable",F135)))</formula>
    </cfRule>
    <cfRule type="containsText" dxfId="183" priority="27" operator="containsText" text="favorable">
      <formula>NOT(ISERROR(SEARCH("favorable",F135)))</formula>
    </cfRule>
  </conditionalFormatting>
  <conditionalFormatting sqref="W167:X167">
    <cfRule type="containsText" dxfId="182" priority="19" operator="containsText" text="sans avis">
      <formula>NOT(ISERROR(SEARCH("sans avis",W167)))</formula>
    </cfRule>
    <cfRule type="containsText" dxfId="181" priority="20" operator="containsText" text="défavorable">
      <formula>NOT(ISERROR(SEARCH("défavorable",W167)))</formula>
    </cfRule>
    <cfRule type="containsText" dxfId="180" priority="21" operator="containsText" text="favorable">
      <formula>NOT(ISERROR(SEARCH("favorable",W167)))</formula>
    </cfRule>
  </conditionalFormatting>
  <conditionalFormatting sqref="W136">
    <cfRule type="containsText" dxfId="179" priority="16" operator="containsText" text="sans avis">
      <formula>NOT(ISERROR(SEARCH("sans avis",W136)))</formula>
    </cfRule>
    <cfRule type="containsText" dxfId="178" priority="17" operator="containsText" text="défavorable">
      <formula>NOT(ISERROR(SEARCH("défavorable",W136)))</formula>
    </cfRule>
    <cfRule type="containsText" dxfId="177" priority="18" operator="containsText" text="favorable">
      <formula>NOT(ISERROR(SEARCH("favorable",W136)))</formula>
    </cfRule>
  </conditionalFormatting>
  <conditionalFormatting sqref="X180">
    <cfRule type="containsText" dxfId="176" priority="13" operator="containsText" text="sans avis">
      <formula>NOT(ISERROR(SEARCH("sans avis",X180)))</formula>
    </cfRule>
    <cfRule type="containsText" dxfId="175" priority="14" operator="containsText" text="défavorable">
      <formula>NOT(ISERROR(SEARCH("défavorable",X180)))</formula>
    </cfRule>
    <cfRule type="containsText" dxfId="174" priority="15" operator="containsText" text="favorable">
      <formula>NOT(ISERROR(SEARCH("favorable",X180)))</formula>
    </cfRule>
  </conditionalFormatting>
  <conditionalFormatting sqref="W164:X164">
    <cfRule type="containsText" dxfId="173" priority="10" operator="containsText" text="sans avis">
      <formula>NOT(ISERROR(SEARCH("sans avis",W164)))</formula>
    </cfRule>
    <cfRule type="containsText" dxfId="172" priority="11" operator="containsText" text="défavorable">
      <formula>NOT(ISERROR(SEARCH("défavorable",W164)))</formula>
    </cfRule>
    <cfRule type="containsText" dxfId="171" priority="12" operator="containsText" text="favorable">
      <formula>NOT(ISERROR(SEARCH("favorable",W164)))</formula>
    </cfRule>
  </conditionalFormatting>
  <conditionalFormatting sqref="W180">
    <cfRule type="containsText" dxfId="170" priority="7" operator="containsText" text="sans avis">
      <formula>NOT(ISERROR(SEARCH("sans avis",W180)))</formula>
    </cfRule>
    <cfRule type="containsText" dxfId="169" priority="8" operator="containsText" text="défavorable">
      <formula>NOT(ISERROR(SEARCH("défavorable",W180)))</formula>
    </cfRule>
    <cfRule type="containsText" dxfId="168" priority="9" operator="containsText" text="favorable">
      <formula>NOT(ISERROR(SEARCH("favorable",W180)))</formula>
    </cfRule>
  </conditionalFormatting>
  <conditionalFormatting sqref="X153:X154">
    <cfRule type="containsText" dxfId="167" priority="4" operator="containsText" text="sans avis">
      <formula>NOT(ISERROR(SEARCH("sans avis",X153)))</formula>
    </cfRule>
    <cfRule type="containsText" dxfId="166" priority="5" operator="containsText" text="défavorable">
      <formula>NOT(ISERROR(SEARCH("défavorable",X153)))</formula>
    </cfRule>
    <cfRule type="containsText" dxfId="165" priority="6" operator="containsText" text="favorable">
      <formula>NOT(ISERROR(SEARCH("favorable",X153)))</formula>
    </cfRule>
  </conditionalFormatting>
  <conditionalFormatting sqref="X145">
    <cfRule type="containsText" dxfId="164" priority="1" operator="containsText" text="sans avis">
      <formula>NOT(ISERROR(SEARCH("sans avis",X145)))</formula>
    </cfRule>
    <cfRule type="containsText" dxfId="163" priority="2" operator="containsText" text="défavorable">
      <formula>NOT(ISERROR(SEARCH("défavorable",X145)))</formula>
    </cfRule>
    <cfRule type="containsText" dxfId="162" priority="3" operator="containsText" text="favorable">
      <formula>NOT(ISERROR(SEARCH("favorable",X145)))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F02EF-A9D1-478D-845E-2D53188D01D4}">
  <dimension ref="A1:F75"/>
  <sheetViews>
    <sheetView zoomScale="70" zoomScaleNormal="70" workbookViewId="0">
      <selection activeCell="F75" sqref="A1:F75"/>
    </sheetView>
  </sheetViews>
  <sheetFormatPr defaultColWidth="10.8203125" defaultRowHeight="12.7" x14ac:dyDescent="0.4"/>
  <cols>
    <col min="2" max="2" width="27" customWidth="1"/>
    <col min="3" max="3" width="20" customWidth="1"/>
    <col min="4" max="4" width="68.17578125" customWidth="1"/>
    <col min="5" max="5" width="65.3515625" customWidth="1"/>
    <col min="6" max="6" width="44.3515625" customWidth="1"/>
  </cols>
  <sheetData>
    <row r="1" spans="1:6" s="12" customFormat="1" ht="14" customHeight="1" x14ac:dyDescent="0.4">
      <c r="A1" s="23" t="s">
        <v>1279</v>
      </c>
      <c r="B1" s="23" t="s">
        <v>1280</v>
      </c>
      <c r="C1" s="23" t="s">
        <v>1284</v>
      </c>
      <c r="D1" s="23" t="s">
        <v>1281</v>
      </c>
      <c r="E1" s="23" t="s">
        <v>1282</v>
      </c>
      <c r="F1" s="27" t="s">
        <v>1283</v>
      </c>
    </row>
    <row r="2" spans="1:6" ht="16" customHeight="1" x14ac:dyDescent="0.4">
      <c r="A2" s="24">
        <v>1</v>
      </c>
      <c r="B2" s="25" t="s">
        <v>27</v>
      </c>
      <c r="C2" s="25" t="s">
        <v>28</v>
      </c>
      <c r="D2" s="25" t="s">
        <v>29</v>
      </c>
      <c r="E2" s="25" t="s">
        <v>30</v>
      </c>
      <c r="F2" s="28"/>
    </row>
    <row r="3" spans="1:6" ht="16" customHeight="1" x14ac:dyDescent="0.4">
      <c r="A3" s="24">
        <v>2</v>
      </c>
      <c r="B3" s="25" t="s">
        <v>43</v>
      </c>
      <c r="C3" s="25" t="s">
        <v>44</v>
      </c>
      <c r="D3" s="25" t="s">
        <v>45</v>
      </c>
      <c r="E3" s="25" t="s">
        <v>30</v>
      </c>
      <c r="F3" s="28"/>
    </row>
    <row r="4" spans="1:6" ht="16" customHeight="1" x14ac:dyDescent="0.4">
      <c r="A4" s="24">
        <v>3</v>
      </c>
      <c r="B4" s="25" t="s">
        <v>54</v>
      </c>
      <c r="C4" s="25" t="s">
        <v>55</v>
      </c>
      <c r="D4" s="26" t="s">
        <v>56</v>
      </c>
      <c r="E4" s="25" t="s">
        <v>30</v>
      </c>
      <c r="F4" s="28"/>
    </row>
    <row r="5" spans="1:6" ht="16" customHeight="1" x14ac:dyDescent="0.4">
      <c r="A5" s="24">
        <v>4</v>
      </c>
      <c r="B5" s="25" t="s">
        <v>71</v>
      </c>
      <c r="C5" s="25" t="s">
        <v>72</v>
      </c>
      <c r="D5" s="25" t="s">
        <v>73</v>
      </c>
      <c r="E5" s="25" t="s">
        <v>74</v>
      </c>
      <c r="F5" s="28"/>
    </row>
    <row r="6" spans="1:6" ht="16" customHeight="1" x14ac:dyDescent="0.4">
      <c r="A6" s="24">
        <v>5</v>
      </c>
      <c r="B6" s="25" t="s">
        <v>90</v>
      </c>
      <c r="C6" s="25" t="s">
        <v>91</v>
      </c>
      <c r="D6" s="25" t="s">
        <v>92</v>
      </c>
      <c r="E6" s="25" t="s">
        <v>30</v>
      </c>
      <c r="F6" s="28"/>
    </row>
    <row r="7" spans="1:6" ht="16" customHeight="1" x14ac:dyDescent="0.4">
      <c r="A7" s="24">
        <v>6</v>
      </c>
      <c r="B7" s="25" t="s">
        <v>104</v>
      </c>
      <c r="C7" s="25" t="s">
        <v>105</v>
      </c>
      <c r="D7" s="26" t="s">
        <v>106</v>
      </c>
      <c r="E7" s="25" t="s">
        <v>30</v>
      </c>
      <c r="F7" s="28"/>
    </row>
    <row r="8" spans="1:6" ht="16" customHeight="1" x14ac:dyDescent="0.4">
      <c r="A8" s="24">
        <v>7</v>
      </c>
      <c r="B8" s="25" t="s">
        <v>120</v>
      </c>
      <c r="C8" s="25" t="s">
        <v>121</v>
      </c>
      <c r="D8" s="26" t="s">
        <v>122</v>
      </c>
      <c r="E8" s="25" t="s">
        <v>30</v>
      </c>
      <c r="F8" s="28"/>
    </row>
    <row r="9" spans="1:6" ht="16" customHeight="1" x14ac:dyDescent="0.4">
      <c r="A9" s="24">
        <v>8</v>
      </c>
      <c r="B9" s="25" t="s">
        <v>130</v>
      </c>
      <c r="C9" s="25" t="s">
        <v>131</v>
      </c>
      <c r="D9" s="25" t="s">
        <v>132</v>
      </c>
      <c r="E9" s="25" t="s">
        <v>30</v>
      </c>
      <c r="F9" s="28"/>
    </row>
    <row r="10" spans="1:6" ht="16" customHeight="1" x14ac:dyDescent="0.4">
      <c r="A10" s="24">
        <v>9</v>
      </c>
      <c r="B10" s="25" t="s">
        <v>141</v>
      </c>
      <c r="C10" s="25" t="s">
        <v>142</v>
      </c>
      <c r="D10" s="25" t="s">
        <v>143</v>
      </c>
      <c r="E10" s="25" t="s">
        <v>30</v>
      </c>
      <c r="F10" s="28"/>
    </row>
    <row r="11" spans="1:6" ht="16" customHeight="1" x14ac:dyDescent="0.4">
      <c r="A11" s="24">
        <v>10</v>
      </c>
      <c r="B11" s="25" t="s">
        <v>147</v>
      </c>
      <c r="C11" s="25" t="s">
        <v>148</v>
      </c>
      <c r="D11" s="26" t="s">
        <v>149</v>
      </c>
      <c r="E11" s="25" t="s">
        <v>30</v>
      </c>
      <c r="F11" s="28"/>
    </row>
    <row r="12" spans="1:6" ht="16" customHeight="1" x14ac:dyDescent="0.4">
      <c r="A12" s="24">
        <v>11</v>
      </c>
      <c r="B12" s="25" t="s">
        <v>159</v>
      </c>
      <c r="C12" s="25" t="s">
        <v>160</v>
      </c>
      <c r="D12" s="25">
        <v>60349759013100</v>
      </c>
      <c r="E12" s="25" t="s">
        <v>161</v>
      </c>
      <c r="F12" s="28"/>
    </row>
    <row r="13" spans="1:6" ht="16" customHeight="1" x14ac:dyDescent="0.4">
      <c r="A13" s="24">
        <v>12</v>
      </c>
      <c r="B13" s="25" t="s">
        <v>170</v>
      </c>
      <c r="C13" s="25" t="s">
        <v>171</v>
      </c>
      <c r="D13" s="25" t="s">
        <v>172</v>
      </c>
      <c r="E13" s="25" t="s">
        <v>30</v>
      </c>
      <c r="F13" s="28"/>
    </row>
    <row r="14" spans="1:6" ht="16" customHeight="1" x14ac:dyDescent="0.4">
      <c r="A14" s="24">
        <v>13</v>
      </c>
      <c r="B14" s="25" t="s">
        <v>180</v>
      </c>
      <c r="C14" s="25" t="s">
        <v>181</v>
      </c>
      <c r="D14" s="26" t="s">
        <v>182</v>
      </c>
      <c r="E14" s="25" t="s">
        <v>30</v>
      </c>
      <c r="F14" s="28"/>
    </row>
    <row r="15" spans="1:6" ht="16" customHeight="1" x14ac:dyDescent="0.4">
      <c r="A15" s="24">
        <v>14</v>
      </c>
      <c r="B15" s="25" t="s">
        <v>188</v>
      </c>
      <c r="C15" s="25" t="s">
        <v>189</v>
      </c>
      <c r="D15" s="26" t="s">
        <v>190</v>
      </c>
      <c r="E15" s="25" t="s">
        <v>161</v>
      </c>
      <c r="F15" s="28"/>
    </row>
    <row r="16" spans="1:6" ht="16" customHeight="1" x14ac:dyDescent="0.4">
      <c r="A16" s="24">
        <v>15</v>
      </c>
      <c r="B16" s="25" t="s">
        <v>204</v>
      </c>
      <c r="C16" s="25" t="s">
        <v>205</v>
      </c>
      <c r="D16" s="26" t="s">
        <v>206</v>
      </c>
      <c r="E16" s="25" t="s">
        <v>30</v>
      </c>
      <c r="F16" s="28"/>
    </row>
    <row r="17" spans="1:6" ht="16" customHeight="1" x14ac:dyDescent="0.4">
      <c r="A17" s="24">
        <v>16</v>
      </c>
      <c r="B17" s="25" t="s">
        <v>214</v>
      </c>
      <c r="C17" s="25" t="s">
        <v>215</v>
      </c>
      <c r="D17" s="26" t="s">
        <v>216</v>
      </c>
      <c r="E17" s="25" t="s">
        <v>30</v>
      </c>
      <c r="F17" s="28"/>
    </row>
    <row r="18" spans="1:6" ht="16" customHeight="1" x14ac:dyDescent="0.4">
      <c r="A18" s="24">
        <v>17</v>
      </c>
      <c r="B18" s="25" t="s">
        <v>228</v>
      </c>
      <c r="C18" s="25" t="s">
        <v>229</v>
      </c>
      <c r="D18" s="26" t="s">
        <v>230</v>
      </c>
      <c r="E18" s="25" t="s">
        <v>74</v>
      </c>
      <c r="F18" s="28"/>
    </row>
    <row r="19" spans="1:6" ht="16" customHeight="1" x14ac:dyDescent="0.4">
      <c r="A19" s="24">
        <v>18</v>
      </c>
      <c r="B19" s="25" t="s">
        <v>237</v>
      </c>
      <c r="C19" s="25" t="s">
        <v>238</v>
      </c>
      <c r="D19" s="25" t="s">
        <v>239</v>
      </c>
      <c r="E19" s="25" t="s">
        <v>30</v>
      </c>
      <c r="F19" s="28"/>
    </row>
    <row r="20" spans="1:6" ht="16" customHeight="1" x14ac:dyDescent="0.4">
      <c r="A20" s="24">
        <v>19</v>
      </c>
      <c r="B20" s="25" t="s">
        <v>244</v>
      </c>
      <c r="C20" s="25" t="s">
        <v>245</v>
      </c>
      <c r="D20" s="24"/>
      <c r="E20" s="25" t="s">
        <v>30</v>
      </c>
      <c r="F20" s="28"/>
    </row>
    <row r="21" spans="1:6" ht="16" customHeight="1" x14ac:dyDescent="0.4">
      <c r="A21" s="24">
        <v>20</v>
      </c>
      <c r="B21" s="25" t="s">
        <v>256</v>
      </c>
      <c r="C21" s="25" t="s">
        <v>257</v>
      </c>
      <c r="D21" s="25" t="s">
        <v>258</v>
      </c>
      <c r="E21" s="25" t="s">
        <v>30</v>
      </c>
      <c r="F21" s="28"/>
    </row>
    <row r="22" spans="1:6" ht="16" customHeight="1" x14ac:dyDescent="0.4">
      <c r="A22" s="24">
        <v>21</v>
      </c>
      <c r="B22" s="25" t="s">
        <v>270</v>
      </c>
      <c r="C22" s="25" t="s">
        <v>271</v>
      </c>
      <c r="D22" s="26" t="s">
        <v>272</v>
      </c>
      <c r="E22" s="25" t="s">
        <v>30</v>
      </c>
      <c r="F22" s="28"/>
    </row>
    <row r="23" spans="1:6" ht="16" customHeight="1" x14ac:dyDescent="0.4">
      <c r="A23" s="24">
        <v>22</v>
      </c>
      <c r="B23" s="25" t="s">
        <v>274</v>
      </c>
      <c r="C23" s="25" t="s">
        <v>275</v>
      </c>
      <c r="D23" s="25" t="s">
        <v>276</v>
      </c>
      <c r="E23" s="25" t="s">
        <v>161</v>
      </c>
      <c r="F23" s="28"/>
    </row>
    <row r="24" spans="1:6" ht="16" customHeight="1" x14ac:dyDescent="0.4">
      <c r="A24" s="24">
        <v>23</v>
      </c>
      <c r="B24" s="25" t="s">
        <v>287</v>
      </c>
      <c r="C24" s="25" t="s">
        <v>288</v>
      </c>
      <c r="D24" s="26" t="s">
        <v>289</v>
      </c>
      <c r="E24" s="25" t="s">
        <v>290</v>
      </c>
      <c r="F24" s="28"/>
    </row>
    <row r="25" spans="1:6" ht="16" customHeight="1" x14ac:dyDescent="0.4">
      <c r="A25" s="24">
        <v>24</v>
      </c>
      <c r="B25" s="25" t="s">
        <v>296</v>
      </c>
      <c r="C25" s="25" t="s">
        <v>297</v>
      </c>
      <c r="D25" s="26" t="s">
        <v>298</v>
      </c>
      <c r="E25" s="25" t="s">
        <v>30</v>
      </c>
      <c r="F25" s="28"/>
    </row>
    <row r="26" spans="1:6" ht="16" customHeight="1" x14ac:dyDescent="0.4">
      <c r="A26" s="24">
        <v>25</v>
      </c>
      <c r="B26" s="25" t="s">
        <v>301</v>
      </c>
      <c r="C26" s="25" t="s">
        <v>302</v>
      </c>
      <c r="D26" s="25" t="s">
        <v>303</v>
      </c>
      <c r="E26" s="25" t="s">
        <v>30</v>
      </c>
      <c r="F26" s="28"/>
    </row>
    <row r="27" spans="1:6" ht="16" customHeight="1" x14ac:dyDescent="0.4">
      <c r="A27" s="24">
        <v>26</v>
      </c>
      <c r="B27" s="25" t="s">
        <v>312</v>
      </c>
      <c r="C27" s="25" t="s">
        <v>313</v>
      </c>
      <c r="D27" s="25" t="s">
        <v>314</v>
      </c>
      <c r="E27" s="25" t="s">
        <v>30</v>
      </c>
      <c r="F27" s="28"/>
    </row>
    <row r="28" spans="1:6" ht="16" customHeight="1" x14ac:dyDescent="0.4">
      <c r="A28" s="24">
        <v>27</v>
      </c>
      <c r="B28" s="25" t="s">
        <v>322</v>
      </c>
      <c r="C28" s="25" t="s">
        <v>323</v>
      </c>
      <c r="D28" s="25" t="s">
        <v>324</v>
      </c>
      <c r="E28" s="25" t="s">
        <v>30</v>
      </c>
      <c r="F28" s="28"/>
    </row>
    <row r="29" spans="1:6" ht="16" customHeight="1" x14ac:dyDescent="0.4">
      <c r="A29" s="24">
        <v>28</v>
      </c>
      <c r="B29" s="25" t="s">
        <v>333</v>
      </c>
      <c r="C29" s="25" t="s">
        <v>334</v>
      </c>
      <c r="D29" s="25">
        <v>613415390</v>
      </c>
      <c r="E29" s="25" t="s">
        <v>30</v>
      </c>
      <c r="F29" s="28"/>
    </row>
    <row r="30" spans="1:6" ht="16" customHeight="1" x14ac:dyDescent="0.4">
      <c r="A30" s="24">
        <v>29</v>
      </c>
      <c r="B30" s="25" t="s">
        <v>337</v>
      </c>
      <c r="C30" s="25" t="s">
        <v>338</v>
      </c>
      <c r="D30" s="26" t="s">
        <v>339</v>
      </c>
      <c r="E30" s="25" t="s">
        <v>340</v>
      </c>
      <c r="F30" s="28"/>
    </row>
    <row r="31" spans="1:6" ht="16" customHeight="1" x14ac:dyDescent="0.4">
      <c r="A31" s="24">
        <v>30</v>
      </c>
      <c r="B31" s="25" t="s">
        <v>349</v>
      </c>
      <c r="C31" s="25" t="s">
        <v>350</v>
      </c>
      <c r="D31" s="25" t="s">
        <v>351</v>
      </c>
      <c r="E31" s="25" t="s">
        <v>352</v>
      </c>
      <c r="F31" s="28"/>
    </row>
    <row r="32" spans="1:6" ht="16" customHeight="1" x14ac:dyDescent="0.4">
      <c r="A32" s="24">
        <v>31</v>
      </c>
      <c r="B32" s="25" t="s">
        <v>365</v>
      </c>
      <c r="C32" s="25" t="s">
        <v>366</v>
      </c>
      <c r="D32" s="25" t="s">
        <v>367</v>
      </c>
      <c r="E32" s="25" t="s">
        <v>30</v>
      </c>
      <c r="F32" s="28"/>
    </row>
    <row r="33" spans="1:6" ht="16" customHeight="1" x14ac:dyDescent="0.4">
      <c r="A33" s="24">
        <v>32</v>
      </c>
      <c r="B33" s="25" t="s">
        <v>377</v>
      </c>
      <c r="C33" s="25" t="s">
        <v>378</v>
      </c>
      <c r="D33" s="25" t="s">
        <v>379</v>
      </c>
      <c r="E33" s="25" t="s">
        <v>30</v>
      </c>
      <c r="F33" s="28"/>
    </row>
    <row r="34" spans="1:6" ht="16" customHeight="1" x14ac:dyDescent="0.4">
      <c r="A34" s="24">
        <v>33</v>
      </c>
      <c r="B34" s="25" t="s">
        <v>388</v>
      </c>
      <c r="C34" s="25" t="s">
        <v>389</v>
      </c>
      <c r="D34" s="26" t="s">
        <v>390</v>
      </c>
      <c r="E34" s="25" t="s">
        <v>391</v>
      </c>
      <c r="F34" s="28"/>
    </row>
    <row r="35" spans="1:6" ht="16" customHeight="1" x14ac:dyDescent="0.4">
      <c r="A35" s="24">
        <v>34</v>
      </c>
      <c r="B35" s="25" t="s">
        <v>397</v>
      </c>
      <c r="C35" s="25" t="s">
        <v>398</v>
      </c>
      <c r="D35" s="25" t="s">
        <v>399</v>
      </c>
      <c r="E35" s="25" t="s">
        <v>400</v>
      </c>
      <c r="F35" s="28"/>
    </row>
    <row r="36" spans="1:6" ht="16" customHeight="1" x14ac:dyDescent="0.4">
      <c r="A36" s="24">
        <v>35</v>
      </c>
      <c r="B36" s="25" t="s">
        <v>417</v>
      </c>
      <c r="C36" s="25" t="s">
        <v>418</v>
      </c>
      <c r="D36" s="26" t="s">
        <v>419</v>
      </c>
      <c r="E36" s="25" t="s">
        <v>30</v>
      </c>
      <c r="F36" s="28"/>
    </row>
    <row r="37" spans="1:6" ht="16" customHeight="1" x14ac:dyDescent="0.4">
      <c r="A37" s="24">
        <v>36</v>
      </c>
      <c r="B37" s="25" t="s">
        <v>423</v>
      </c>
      <c r="C37" s="25" t="s">
        <v>424</v>
      </c>
      <c r="D37" s="26" t="s">
        <v>425</v>
      </c>
      <c r="E37" s="25" t="s">
        <v>30</v>
      </c>
      <c r="F37" s="28"/>
    </row>
    <row r="38" spans="1:6" ht="16" customHeight="1" x14ac:dyDescent="0.4">
      <c r="A38" s="24">
        <v>37</v>
      </c>
      <c r="B38" s="25" t="s">
        <v>437</v>
      </c>
      <c r="C38" s="25" t="s">
        <v>438</v>
      </c>
      <c r="D38" s="25" t="s">
        <v>439</v>
      </c>
      <c r="E38" s="25" t="s">
        <v>30</v>
      </c>
      <c r="F38" s="28"/>
    </row>
    <row r="39" spans="1:6" ht="16" customHeight="1" x14ac:dyDescent="0.4">
      <c r="A39" s="24">
        <v>38</v>
      </c>
      <c r="B39" s="25" t="s">
        <v>446</v>
      </c>
      <c r="C39" s="25" t="s">
        <v>447</v>
      </c>
      <c r="D39" s="26" t="s">
        <v>448</v>
      </c>
      <c r="E39" s="25" t="s">
        <v>30</v>
      </c>
      <c r="F39" s="28"/>
    </row>
    <row r="40" spans="1:6" ht="16" customHeight="1" x14ac:dyDescent="0.4">
      <c r="A40" s="24">
        <v>39</v>
      </c>
      <c r="B40" s="25" t="s">
        <v>451</v>
      </c>
      <c r="C40" s="25" t="s">
        <v>452</v>
      </c>
      <c r="D40" s="25" t="s">
        <v>453</v>
      </c>
      <c r="E40" s="25" t="s">
        <v>74</v>
      </c>
      <c r="F40" s="28"/>
    </row>
    <row r="41" spans="1:6" ht="16" customHeight="1" x14ac:dyDescent="0.4">
      <c r="A41" s="24">
        <v>40</v>
      </c>
      <c r="B41" s="25" t="s">
        <v>462</v>
      </c>
      <c r="C41" s="25" t="s">
        <v>463</v>
      </c>
      <c r="D41" s="26" t="s">
        <v>464</v>
      </c>
      <c r="E41" s="25" t="s">
        <v>30</v>
      </c>
      <c r="F41" s="28"/>
    </row>
    <row r="42" spans="1:6" ht="16" customHeight="1" x14ac:dyDescent="0.4">
      <c r="A42" s="24">
        <v>41</v>
      </c>
      <c r="B42" s="25" t="s">
        <v>467</v>
      </c>
      <c r="C42" s="25" t="s">
        <v>468</v>
      </c>
      <c r="D42" s="25" t="s">
        <v>469</v>
      </c>
      <c r="E42" s="25" t="s">
        <v>30</v>
      </c>
      <c r="F42" s="28"/>
    </row>
    <row r="43" spans="1:6" ht="16" customHeight="1" x14ac:dyDescent="0.4">
      <c r="A43" s="24">
        <v>42</v>
      </c>
      <c r="B43" s="25" t="s">
        <v>477</v>
      </c>
      <c r="C43" s="25" t="s">
        <v>478</v>
      </c>
      <c r="D43" s="25" t="s">
        <v>479</v>
      </c>
      <c r="E43" s="25" t="s">
        <v>161</v>
      </c>
      <c r="F43" s="28"/>
    </row>
    <row r="44" spans="1:6" ht="16" customHeight="1" x14ac:dyDescent="0.4">
      <c r="A44" s="24">
        <v>43</v>
      </c>
      <c r="B44" s="25" t="s">
        <v>492</v>
      </c>
      <c r="C44" s="25" t="s">
        <v>493</v>
      </c>
      <c r="D44" s="26" t="s">
        <v>494</v>
      </c>
      <c r="E44" s="25" t="s">
        <v>161</v>
      </c>
      <c r="F44" s="28"/>
    </row>
    <row r="45" spans="1:6" ht="16" customHeight="1" x14ac:dyDescent="0.4">
      <c r="A45" s="24">
        <v>44</v>
      </c>
      <c r="B45" s="25" t="s">
        <v>512</v>
      </c>
      <c r="C45" s="25" t="s">
        <v>513</v>
      </c>
      <c r="D45" s="26" t="s">
        <v>514</v>
      </c>
      <c r="E45" s="25" t="s">
        <v>161</v>
      </c>
      <c r="F45" s="28"/>
    </row>
    <row r="46" spans="1:6" ht="16" customHeight="1" x14ac:dyDescent="0.4">
      <c r="A46" s="24">
        <v>45</v>
      </c>
      <c r="B46" s="25" t="s">
        <v>525</v>
      </c>
      <c r="C46" s="25" t="s">
        <v>526</v>
      </c>
      <c r="D46" s="25" t="s">
        <v>527</v>
      </c>
      <c r="E46" s="25" t="s">
        <v>30</v>
      </c>
      <c r="F46" s="28"/>
    </row>
    <row r="47" spans="1:6" ht="16" customHeight="1" x14ac:dyDescent="0.4">
      <c r="A47" s="24">
        <v>46</v>
      </c>
      <c r="B47" s="25" t="s">
        <v>532</v>
      </c>
      <c r="C47" s="25" t="s">
        <v>533</v>
      </c>
      <c r="D47" s="25" t="s">
        <v>534</v>
      </c>
      <c r="E47" s="25" t="s">
        <v>30</v>
      </c>
      <c r="F47" s="28"/>
    </row>
    <row r="48" spans="1:6" ht="16" customHeight="1" x14ac:dyDescent="0.4">
      <c r="A48" s="24">
        <v>47</v>
      </c>
      <c r="B48" s="25" t="s">
        <v>542</v>
      </c>
      <c r="C48" s="25" t="s">
        <v>543</v>
      </c>
      <c r="D48" s="26" t="s">
        <v>544</v>
      </c>
      <c r="E48" s="25" t="s">
        <v>545</v>
      </c>
      <c r="F48" s="28"/>
    </row>
    <row r="49" spans="1:6" ht="16" customHeight="1" x14ac:dyDescent="0.4">
      <c r="A49" s="24">
        <v>48</v>
      </c>
      <c r="B49" s="25" t="s">
        <v>551</v>
      </c>
      <c r="C49" s="25" t="s">
        <v>552</v>
      </c>
      <c r="D49" s="25" t="s">
        <v>553</v>
      </c>
      <c r="E49" s="25" t="s">
        <v>554</v>
      </c>
      <c r="F49" s="28"/>
    </row>
    <row r="50" spans="1:6" ht="16" customHeight="1" x14ac:dyDescent="0.4">
      <c r="A50" s="24">
        <v>49</v>
      </c>
      <c r="B50" s="25" t="s">
        <v>558</v>
      </c>
      <c r="C50" s="25" t="s">
        <v>559</v>
      </c>
      <c r="D50" s="26" t="s">
        <v>560</v>
      </c>
      <c r="E50" s="25" t="s">
        <v>74</v>
      </c>
      <c r="F50" s="28"/>
    </row>
    <row r="51" spans="1:6" ht="16" customHeight="1" x14ac:dyDescent="0.4">
      <c r="A51" s="24">
        <v>50</v>
      </c>
      <c r="B51" s="25" t="s">
        <v>564</v>
      </c>
      <c r="C51" s="25" t="s">
        <v>565</v>
      </c>
      <c r="D51" s="26" t="s">
        <v>566</v>
      </c>
      <c r="E51" s="25" t="s">
        <v>567</v>
      </c>
      <c r="F51" s="28"/>
    </row>
    <row r="52" spans="1:6" ht="16" customHeight="1" x14ac:dyDescent="0.4">
      <c r="A52" s="24">
        <v>51</v>
      </c>
      <c r="B52" s="25" t="s">
        <v>577</v>
      </c>
      <c r="C52" s="25" t="s">
        <v>578</v>
      </c>
      <c r="D52" s="25" t="s">
        <v>579</v>
      </c>
      <c r="E52" s="25" t="s">
        <v>30</v>
      </c>
      <c r="F52" s="28"/>
    </row>
    <row r="53" spans="1:6" ht="16" customHeight="1" x14ac:dyDescent="0.4">
      <c r="A53" s="24">
        <v>52</v>
      </c>
      <c r="B53" s="25" t="s">
        <v>587</v>
      </c>
      <c r="C53" s="25" t="s">
        <v>588</v>
      </c>
      <c r="D53" s="25" t="s">
        <v>589</v>
      </c>
      <c r="E53" s="25" t="s">
        <v>161</v>
      </c>
      <c r="F53" s="28"/>
    </row>
    <row r="54" spans="1:6" ht="16" customHeight="1" x14ac:dyDescent="0.4">
      <c r="A54" s="24">
        <v>54</v>
      </c>
      <c r="B54" s="25" t="s">
        <v>611</v>
      </c>
      <c r="C54" s="25" t="s">
        <v>612</v>
      </c>
      <c r="D54" s="25" t="s">
        <v>613</v>
      </c>
      <c r="E54" s="25" t="s">
        <v>30</v>
      </c>
      <c r="F54" s="28"/>
    </row>
    <row r="55" spans="1:6" ht="16" customHeight="1" x14ac:dyDescent="0.4">
      <c r="A55" s="24">
        <v>55</v>
      </c>
      <c r="B55" s="25" t="s">
        <v>619</v>
      </c>
      <c r="C55" s="25" t="s">
        <v>620</v>
      </c>
      <c r="D55" s="25" t="s">
        <v>621</v>
      </c>
      <c r="E55" s="25" t="s">
        <v>30</v>
      </c>
      <c r="F55" s="28"/>
    </row>
    <row r="56" spans="1:6" ht="16" customHeight="1" x14ac:dyDescent="0.4">
      <c r="A56" s="24">
        <v>56</v>
      </c>
      <c r="B56" s="25" t="s">
        <v>628</v>
      </c>
      <c r="C56" s="25" t="s">
        <v>629</v>
      </c>
      <c r="D56" s="26" t="s">
        <v>630</v>
      </c>
      <c r="E56" s="25" t="s">
        <v>161</v>
      </c>
      <c r="F56" s="28"/>
    </row>
    <row r="57" spans="1:6" ht="16" customHeight="1" x14ac:dyDescent="0.4">
      <c r="A57" s="24">
        <v>57</v>
      </c>
      <c r="B57" s="25" t="s">
        <v>636</v>
      </c>
      <c r="C57" s="25" t="s">
        <v>637</v>
      </c>
      <c r="D57" s="26" t="s">
        <v>638</v>
      </c>
      <c r="E57" s="25" t="s">
        <v>30</v>
      </c>
      <c r="F57" s="28"/>
    </row>
    <row r="58" spans="1:6" ht="16" customHeight="1" x14ac:dyDescent="0.4">
      <c r="A58" s="24">
        <v>58</v>
      </c>
      <c r="B58" s="25" t="s">
        <v>643</v>
      </c>
      <c r="C58" s="25" t="s">
        <v>644</v>
      </c>
      <c r="D58" s="26" t="s">
        <v>645</v>
      </c>
      <c r="E58" s="25" t="s">
        <v>161</v>
      </c>
      <c r="F58" s="28"/>
    </row>
    <row r="59" spans="1:6" ht="16" customHeight="1" x14ac:dyDescent="0.4">
      <c r="A59" s="24">
        <v>59</v>
      </c>
      <c r="B59" s="25" t="s">
        <v>655</v>
      </c>
      <c r="C59" s="25" t="s">
        <v>656</v>
      </c>
      <c r="D59" s="25" t="s">
        <v>657</v>
      </c>
      <c r="E59" s="25" t="s">
        <v>400</v>
      </c>
      <c r="F59" s="28"/>
    </row>
    <row r="60" spans="1:6" ht="16" customHeight="1" x14ac:dyDescent="0.4">
      <c r="A60" s="24">
        <v>60</v>
      </c>
      <c r="B60" s="25" t="s">
        <v>666</v>
      </c>
      <c r="C60" s="25" t="s">
        <v>667</v>
      </c>
      <c r="D60" s="25" t="s">
        <v>668</v>
      </c>
      <c r="E60" s="25" t="s">
        <v>74</v>
      </c>
      <c r="F60" s="28"/>
    </row>
    <row r="61" spans="1:6" ht="16" customHeight="1" x14ac:dyDescent="0.4">
      <c r="A61" s="24">
        <v>61</v>
      </c>
      <c r="B61" s="25" t="s">
        <v>678</v>
      </c>
      <c r="C61" s="25" t="s">
        <v>679</v>
      </c>
      <c r="D61" s="26" t="s">
        <v>680</v>
      </c>
      <c r="E61" s="25" t="s">
        <v>400</v>
      </c>
      <c r="F61" s="28"/>
    </row>
    <row r="62" spans="1:6" ht="16" customHeight="1" x14ac:dyDescent="0.4">
      <c r="A62" s="24">
        <v>62</v>
      </c>
      <c r="B62" s="25" t="s">
        <v>685</v>
      </c>
      <c r="C62" s="25" t="s">
        <v>686</v>
      </c>
      <c r="D62" s="25" t="s">
        <v>687</v>
      </c>
      <c r="E62" s="25" t="s">
        <v>30</v>
      </c>
      <c r="F62" s="28"/>
    </row>
    <row r="63" spans="1:6" ht="16" customHeight="1" x14ac:dyDescent="0.4">
      <c r="A63" s="24">
        <v>63</v>
      </c>
      <c r="B63" s="25" t="s">
        <v>689</v>
      </c>
      <c r="C63" s="25" t="s">
        <v>690</v>
      </c>
      <c r="D63" s="26" t="s">
        <v>691</v>
      </c>
      <c r="E63" s="25" t="s">
        <v>74</v>
      </c>
      <c r="F63" s="28"/>
    </row>
    <row r="64" spans="1:6" ht="16" customHeight="1" x14ac:dyDescent="0.4">
      <c r="A64" s="24">
        <v>64</v>
      </c>
      <c r="B64" s="25" t="s">
        <v>693</v>
      </c>
      <c r="C64" s="25" t="s">
        <v>694</v>
      </c>
      <c r="D64" s="26" t="s">
        <v>695</v>
      </c>
      <c r="E64" s="25" t="s">
        <v>74</v>
      </c>
      <c r="F64" s="28"/>
    </row>
    <row r="65" spans="1:6" ht="16" customHeight="1" x14ac:dyDescent="0.4">
      <c r="A65" s="24">
        <v>65</v>
      </c>
      <c r="B65" s="25" t="s">
        <v>698</v>
      </c>
      <c r="C65" s="25" t="s">
        <v>699</v>
      </c>
      <c r="D65" s="26" t="s">
        <v>700</v>
      </c>
      <c r="E65" s="25" t="s">
        <v>30</v>
      </c>
      <c r="F65" s="28"/>
    </row>
    <row r="66" spans="1:6" ht="16" customHeight="1" x14ac:dyDescent="0.4">
      <c r="A66" s="24">
        <v>66</v>
      </c>
      <c r="B66" s="25" t="s">
        <v>703</v>
      </c>
      <c r="C66" s="25" t="s">
        <v>704</v>
      </c>
      <c r="D66" s="26" t="s">
        <v>705</v>
      </c>
      <c r="E66" s="25" t="s">
        <v>74</v>
      </c>
      <c r="F66" s="28"/>
    </row>
    <row r="67" spans="1:6" ht="16" customHeight="1" x14ac:dyDescent="0.4">
      <c r="A67" s="24">
        <v>67</v>
      </c>
      <c r="B67" s="25" t="s">
        <v>710</v>
      </c>
      <c r="C67" s="25" t="s">
        <v>711</v>
      </c>
      <c r="D67" s="25" t="s">
        <v>712</v>
      </c>
      <c r="E67" s="25" t="s">
        <v>74</v>
      </c>
      <c r="F67" s="28"/>
    </row>
    <row r="68" spans="1:6" ht="16" customHeight="1" x14ac:dyDescent="0.4">
      <c r="A68" s="24">
        <v>68</v>
      </c>
      <c r="B68" s="25" t="s">
        <v>715</v>
      </c>
      <c r="C68" s="25" t="s">
        <v>716</v>
      </c>
      <c r="D68" s="25" t="s">
        <v>717</v>
      </c>
      <c r="E68" s="25" t="s">
        <v>30</v>
      </c>
      <c r="F68" s="28"/>
    </row>
    <row r="69" spans="1:6" ht="16" customHeight="1" x14ac:dyDescent="0.4">
      <c r="A69" s="24">
        <v>69</v>
      </c>
      <c r="B69" s="25" t="s">
        <v>722</v>
      </c>
      <c r="C69" s="25" t="s">
        <v>723</v>
      </c>
      <c r="D69" s="26" t="s">
        <v>724</v>
      </c>
      <c r="E69" s="25" t="s">
        <v>567</v>
      </c>
      <c r="F69" s="28"/>
    </row>
    <row r="70" spans="1:6" ht="16" customHeight="1" x14ac:dyDescent="0.4">
      <c r="A70" s="24">
        <v>70</v>
      </c>
      <c r="B70" s="25" t="s">
        <v>731</v>
      </c>
      <c r="C70" s="25" t="s">
        <v>732</v>
      </c>
      <c r="D70" s="26" t="s">
        <v>733</v>
      </c>
      <c r="E70" s="25" t="s">
        <v>30</v>
      </c>
      <c r="F70" s="28"/>
    </row>
    <row r="71" spans="1:6" ht="16" customHeight="1" x14ac:dyDescent="0.4">
      <c r="A71" s="24">
        <v>71</v>
      </c>
      <c r="B71" s="25" t="s">
        <v>736</v>
      </c>
      <c r="C71" s="25" t="s">
        <v>737</v>
      </c>
      <c r="D71" s="24"/>
      <c r="E71" s="25" t="s">
        <v>74</v>
      </c>
      <c r="F71" s="28"/>
    </row>
    <row r="72" spans="1:6" ht="16" customHeight="1" x14ac:dyDescent="0.4">
      <c r="A72" s="24">
        <v>72</v>
      </c>
      <c r="B72" s="25" t="s">
        <v>745</v>
      </c>
      <c r="C72" s="25" t="s">
        <v>746</v>
      </c>
      <c r="D72" s="26" t="s">
        <v>747</v>
      </c>
      <c r="E72" s="25" t="s">
        <v>30</v>
      </c>
      <c r="F72" s="28"/>
    </row>
    <row r="73" spans="1:6" ht="16" customHeight="1" x14ac:dyDescent="0.4">
      <c r="A73" s="24">
        <v>73</v>
      </c>
      <c r="B73" s="25" t="s">
        <v>758</v>
      </c>
      <c r="C73" s="25" t="s">
        <v>759</v>
      </c>
      <c r="D73" s="26" t="s">
        <v>760</v>
      </c>
      <c r="E73" s="25" t="s">
        <v>30</v>
      </c>
      <c r="F73" s="28"/>
    </row>
    <row r="74" spans="1:6" ht="16" customHeight="1" x14ac:dyDescent="0.4">
      <c r="A74" s="24">
        <v>74</v>
      </c>
      <c r="B74" s="25" t="s">
        <v>772</v>
      </c>
      <c r="C74" s="25" t="s">
        <v>773</v>
      </c>
      <c r="D74" s="25" t="s">
        <v>774</v>
      </c>
      <c r="E74" s="25" t="s">
        <v>30</v>
      </c>
      <c r="F74" s="28"/>
    </row>
    <row r="75" spans="1:6" ht="16" customHeight="1" x14ac:dyDescent="0.4">
      <c r="A75" s="24">
        <v>77</v>
      </c>
      <c r="B75" s="25" t="s">
        <v>802</v>
      </c>
      <c r="C75" s="25" t="s">
        <v>803</v>
      </c>
      <c r="D75" s="25" t="s">
        <v>804</v>
      </c>
      <c r="E75" s="25" t="s">
        <v>161</v>
      </c>
      <c r="F75" s="2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E78A2-8CC1-D24D-9BB9-EE28C23C7514}">
  <dimension ref="B2:E1476"/>
  <sheetViews>
    <sheetView topLeftCell="A26" zoomScale="70" zoomScaleNormal="70" workbookViewId="0">
      <selection activeCell="B84" sqref="B84:E85"/>
    </sheetView>
  </sheetViews>
  <sheetFormatPr defaultColWidth="10.8203125" defaultRowHeight="12.7" x14ac:dyDescent="0.4"/>
  <cols>
    <col min="2" max="2" width="52.3515625" customWidth="1"/>
    <col min="3" max="3" width="46" customWidth="1"/>
    <col min="4" max="4" width="39.64453125" customWidth="1"/>
    <col min="5" max="5" width="55.3515625" customWidth="1"/>
  </cols>
  <sheetData>
    <row r="2" spans="2:5" ht="25.35" x14ac:dyDescent="0.4">
      <c r="B2" s="34" t="str">
        <f>'Analyse des réponses'!B134</f>
        <v>Nombre réponses</v>
      </c>
      <c r="C2" s="82" t="str">
        <f>'Analyse des réponses'!C134</f>
        <v>Type de répondant</v>
      </c>
      <c r="D2" s="83"/>
      <c r="E2" s="34" t="str">
        <f>'Analyse des réponses'!E134</f>
        <v>Nombre de réponses 
d'adéhrents CIQ</v>
      </c>
    </row>
    <row r="3" spans="2:5" x14ac:dyDescent="0.4">
      <c r="B3" s="67">
        <f>'Analyse des réponses'!B135</f>
        <v>130</v>
      </c>
      <c r="C3" s="65" t="str">
        <f>'Analyse des réponses'!C135</f>
        <v>Habitant du quartier</v>
      </c>
      <c r="D3" s="64">
        <f>'Analyse des réponses'!D135</f>
        <v>96</v>
      </c>
      <c r="E3" s="67">
        <f>'Analyse des réponses'!E135</f>
        <v>71</v>
      </c>
    </row>
    <row r="4" spans="2:5" x14ac:dyDescent="0.4">
      <c r="B4" s="67">
        <f>'Analyse des réponses'!B136</f>
        <v>0</v>
      </c>
      <c r="C4" s="65" t="str">
        <f>'Analyse des réponses'!C136</f>
        <v>Commercant du quartier</v>
      </c>
      <c r="D4" s="64">
        <f>'Analyse des réponses'!D136</f>
        <v>16</v>
      </c>
      <c r="E4" s="67">
        <f>'Analyse des réponses'!E136</f>
        <v>0</v>
      </c>
    </row>
    <row r="5" spans="2:5" x14ac:dyDescent="0.4">
      <c r="B5" s="67">
        <f>'Analyse des réponses'!B137</f>
        <v>0</v>
      </c>
      <c r="C5" s="65" t="str">
        <f>'Analyse des réponses'!C137</f>
        <v>Habitant aixois</v>
      </c>
      <c r="D5" s="64">
        <f>'Analyse des réponses'!D137</f>
        <v>21</v>
      </c>
      <c r="E5" s="67">
        <f>'Analyse des réponses'!E137</f>
        <v>0</v>
      </c>
    </row>
    <row r="6" spans="2:5" x14ac:dyDescent="0.4">
      <c r="B6" s="67">
        <f>'Analyse des réponses'!B138</f>
        <v>0</v>
      </c>
      <c r="C6" s="65" t="str">
        <f>'Analyse des réponses'!C138</f>
        <v>Commercant aixois</v>
      </c>
      <c r="D6" s="64">
        <f>'Analyse des réponses'!D138</f>
        <v>4</v>
      </c>
      <c r="E6" s="67">
        <f>'Analyse des réponses'!E138</f>
        <v>0</v>
      </c>
    </row>
    <row r="7" spans="2:5" ht="13" thickBot="1" x14ac:dyDescent="0.45"/>
    <row r="8" spans="2:5" x14ac:dyDescent="0.4">
      <c r="B8" s="84" t="str">
        <f>'Analyse des réponses'!G134</f>
        <v>Projet d'ouverture du Parc Vendôme sur le Faubourg + Réaménagement des jardins Est (coté impasse Vendôme)</v>
      </c>
      <c r="C8" s="85"/>
      <c r="D8" s="85"/>
      <c r="E8" s="86"/>
    </row>
    <row r="9" spans="2:5" x14ac:dyDescent="0.4">
      <c r="B9" s="70" t="str">
        <f>'Analyse des réponses'!G135</f>
        <v>113 réponses favorable au projet</v>
      </c>
      <c r="C9" s="71"/>
      <c r="D9" s="71"/>
      <c r="E9" s="72"/>
    </row>
    <row r="10" spans="2:5" x14ac:dyDescent="0.4">
      <c r="B10" s="70" t="str">
        <f>'Analyse des réponses'!G136</f>
        <v>1 réponses défavorable au projet</v>
      </c>
      <c r="C10" s="71"/>
      <c r="D10" s="71"/>
      <c r="E10" s="72"/>
    </row>
    <row r="11" spans="2:5" x14ac:dyDescent="0.4">
      <c r="B11" s="70" t="str">
        <f>'Analyse des réponses'!G137</f>
        <v>16 réponses sans avis</v>
      </c>
      <c r="C11" s="71"/>
      <c r="D11" s="71"/>
      <c r="E11" s="72"/>
    </row>
    <row r="12" spans="2:5" x14ac:dyDescent="0.4">
      <c r="B12" s="73"/>
      <c r="C12" s="74"/>
      <c r="D12" s="74"/>
      <c r="E12" s="75"/>
    </row>
    <row r="13" spans="2:5" x14ac:dyDescent="0.4">
      <c r="B13" s="76" t="str">
        <f>'Analyse des réponses'!G141</f>
        <v>Propositions et remarques  diverses</v>
      </c>
      <c r="C13" s="77"/>
      <c r="D13" s="77"/>
      <c r="E13" s="78"/>
    </row>
    <row r="14" spans="2:5" x14ac:dyDescent="0.4">
      <c r="B14" s="79" t="str">
        <f>'Analyse des réponses'!G142</f>
        <v xml:space="preserve">étendre le jardin à la propriété anciennement de la SACEM </v>
      </c>
      <c r="C14" s="80"/>
      <c r="D14" s="80"/>
      <c r="E14" s="81"/>
    </row>
    <row r="15" spans="2:5" x14ac:dyDescent="0.4">
      <c r="B15" s="79" t="str">
        <f>'Analyse des réponses'!G143</f>
        <v>pas nécessairement avec suppression de maison au début de l'impasse Vendôme</v>
      </c>
      <c r="C15" s="80"/>
      <c r="D15" s="80"/>
      <c r="E15" s="81"/>
    </row>
    <row r="16" spans="2:5" x14ac:dyDescent="0.4">
      <c r="B16" s="79" t="str">
        <f>'Analyse des réponses'!G144</f>
        <v xml:space="preserve">Un habitant du 10 Impasse VENDOME s'inquiète concernant le passage du public et la restauration/destruction  du mur </v>
      </c>
      <c r="C16" s="80"/>
      <c r="D16" s="80"/>
      <c r="E16" s="81"/>
    </row>
    <row r="17" spans="2:5" x14ac:dyDescent="0.4">
      <c r="B17" s="79" t="str">
        <f>'Analyse des réponses'!G145</f>
        <v>Recherche plus de verdure en ville accessible à tous</v>
      </c>
      <c r="C17" s="80"/>
      <c r="D17" s="80"/>
      <c r="E17" s="81"/>
    </row>
    <row r="18" spans="2:5" x14ac:dyDescent="0.4">
      <c r="B18" s="79" t="str">
        <f>'Analyse des réponses'!G146</f>
        <v>Rechecher plus de verdure en ville pour lutter contre le rechauffement climatique</v>
      </c>
      <c r="C18" s="80"/>
      <c r="D18" s="80"/>
      <c r="E18" s="81"/>
    </row>
    <row r="19" spans="2:5" x14ac:dyDescent="0.4">
      <c r="B19" s="79" t="str">
        <f>'Analyse des réponses'!G147</f>
        <v>Ouvrir au maximum l'acole d'art</v>
      </c>
      <c r="C19" s="80"/>
      <c r="D19" s="80"/>
      <c r="E19" s="81"/>
    </row>
    <row r="20" spans="2:5" x14ac:dyDescent="0.4">
      <c r="B20" s="79" t="str">
        <f>'Analyse des réponses'!G148</f>
        <v>Supprimer l'espace canin et ouvrir le parc au chiens tenus en laisse</v>
      </c>
      <c r="C20" s="80"/>
      <c r="D20" s="80"/>
      <c r="E20" s="81"/>
    </row>
    <row r="21" spans="2:5" x14ac:dyDescent="0.4">
      <c r="B21" s="79" t="str">
        <f>'Analyse des réponses'!G149</f>
        <v xml:space="preserve">Recréer un espace de jeux pour enfants. </v>
      </c>
      <c r="C21" s="80"/>
      <c r="D21" s="80"/>
      <c r="E21" s="81"/>
    </row>
    <row r="22" spans="2:5" x14ac:dyDescent="0.4">
      <c r="B22" s="79" t="str">
        <f>'Analyse des réponses'!G150</f>
        <v>Augmenter les fontaines.</v>
      </c>
      <c r="C22" s="80"/>
      <c r="D22" s="80"/>
      <c r="E22" s="81"/>
    </row>
    <row r="23" spans="2:5" x14ac:dyDescent="0.4">
      <c r="B23" s="79" t="str">
        <f>'Analyse des réponses'!G151</f>
        <v>Création d'un jardin botanique derrière les arches au nord Est.</v>
      </c>
      <c r="C23" s="80"/>
      <c r="D23" s="80"/>
      <c r="E23" s="81"/>
    </row>
    <row r="24" spans="2:5" x14ac:dyDescent="0.4">
      <c r="B24" s="79" t="str">
        <f>'Analyse des réponses'!G152</f>
        <v xml:space="preserve"> oui, une liaison plus large au quartier semble intéressante, via l'actuelle entrée, et une nouvelle via les beaux arts, 
mais il faut aussi conserver une certaine intimité au jardin, conçu comme un lieu discret, à découvrir</v>
      </c>
      <c r="C24" s="80"/>
      <c r="D24" s="80"/>
      <c r="E24" s="81"/>
    </row>
    <row r="25" spans="2:5" x14ac:dyDescent="0.4">
      <c r="B25" s="79" t="str">
        <f>'Analyse des réponses'!G153</f>
        <v>réhabilitation des parties mitoyennes à l'abandon</v>
      </c>
      <c r="C25" s="80"/>
      <c r="D25" s="80"/>
      <c r="E25" s="81"/>
    </row>
    <row r="26" spans="2:5" ht="13" thickBot="1" x14ac:dyDescent="0.45">
      <c r="B26" s="87"/>
      <c r="C26" s="88"/>
      <c r="D26" s="88"/>
      <c r="E26" s="89"/>
    </row>
    <row r="27" spans="2:5" ht="13" thickBot="1" x14ac:dyDescent="0.45">
      <c r="B27" s="90"/>
      <c r="C27" s="90"/>
      <c r="D27" s="90"/>
      <c r="E27" s="90"/>
    </row>
    <row r="28" spans="2:5" ht="13.5" customHeight="1" x14ac:dyDescent="0.4">
      <c r="B28" s="84" t="str">
        <f>'Analyse des réponses'!H134</f>
        <v>Projet démolition/reconstruction La Sextienne (Le petit Duc, La maison des association, Bibilothèque...)</v>
      </c>
      <c r="C28" s="85"/>
      <c r="D28" s="85"/>
      <c r="E28" s="86"/>
    </row>
    <row r="29" spans="2:5" ht="13.5" customHeight="1" x14ac:dyDescent="0.4">
      <c r="B29" s="70" t="str">
        <f>'Analyse des réponses'!H135</f>
        <v>92 réponses favorable au projet</v>
      </c>
      <c r="C29" s="71"/>
      <c r="D29" s="71"/>
      <c r="E29" s="72"/>
    </row>
    <row r="30" spans="2:5" ht="13.5" customHeight="1" x14ac:dyDescent="0.4">
      <c r="B30" s="70" t="str">
        <f>'Analyse des réponses'!H136</f>
        <v>6 réponses défavorable au projet</v>
      </c>
      <c r="C30" s="71"/>
      <c r="D30" s="71"/>
      <c r="E30" s="72"/>
    </row>
    <row r="31" spans="2:5" ht="13.5" customHeight="1" x14ac:dyDescent="0.4">
      <c r="B31" s="70" t="str">
        <f>'Analyse des réponses'!H137</f>
        <v>36 réponses sans avis</v>
      </c>
      <c r="C31" s="71"/>
      <c r="D31" s="71"/>
      <c r="E31" s="72"/>
    </row>
    <row r="32" spans="2:5" x14ac:dyDescent="0.4">
      <c r="B32" s="73"/>
      <c r="C32" s="74"/>
      <c r="D32" s="74"/>
      <c r="E32" s="75"/>
    </row>
    <row r="33" spans="2:5" ht="13.5" customHeight="1" x14ac:dyDescent="0.4">
      <c r="B33" s="76" t="str">
        <f>'Analyse des réponses'!H141</f>
        <v>Propositions et remarques  diverses</v>
      </c>
      <c r="C33" s="77"/>
      <c r="D33" s="77"/>
      <c r="E33" s="78"/>
    </row>
    <row r="34" spans="2:5" ht="13.5" customHeight="1" x14ac:dyDescent="0.4">
      <c r="B34" s="79" t="str">
        <f>'Analyse des réponses'!H142</f>
        <v>Reconstruction mais avec un seul étage / Bâtiments pas trop elevés (x3 réponses)</v>
      </c>
      <c r="C34" s="80"/>
      <c r="D34" s="80"/>
      <c r="E34" s="81"/>
    </row>
    <row r="35" spans="2:5" ht="13.5" customHeight="1" x14ac:dyDescent="0.4">
      <c r="B35" s="79" t="str">
        <f>'Analyse des réponses'!H143</f>
        <v>Bâtiment avec des materiaux renouvelables</v>
      </c>
      <c r="C35" s="80"/>
      <c r="D35" s="80"/>
      <c r="E35" s="81"/>
    </row>
    <row r="36" spans="2:5" ht="13.5" customHeight="1" x14ac:dyDescent="0.4">
      <c r="B36" s="79" t="str">
        <f>'Analyse des réponses'!H144</f>
        <v>il afut prévoir de "reloger" les associations et la bibliothèque. (x2 réponses)</v>
      </c>
      <c r="C36" s="80"/>
      <c r="D36" s="80"/>
      <c r="E36" s="81"/>
    </row>
    <row r="37" spans="2:5" ht="13.5" customHeight="1" x14ac:dyDescent="0.4">
      <c r="B37" s="79" t="str">
        <f>'Analyse des réponses'!H145</f>
        <v>Conserver le charme et l'âme des lieux (x5 réponses)</v>
      </c>
      <c r="C37" s="80"/>
      <c r="D37" s="80"/>
      <c r="E37" s="81"/>
    </row>
    <row r="38" spans="2:5" ht="13.5" customHeight="1" x14ac:dyDescent="0.4">
      <c r="B38" s="79" t="str">
        <f>'Analyse des réponses'!H146</f>
        <v>Rajouter des commerces en pied d'immeuble (Boulangerie, épicerie…)</v>
      </c>
      <c r="C38" s="80"/>
      <c r="D38" s="80"/>
      <c r="E38" s="81"/>
    </row>
    <row r="39" spans="2:5" ht="13.5" customHeight="1" x14ac:dyDescent="0.4">
      <c r="B39" s="79" t="str">
        <f>'Analyse des réponses'!H147</f>
        <v>Ouvrir l'immeuble au quartier</v>
      </c>
      <c r="C39" s="80"/>
      <c r="D39" s="80"/>
      <c r="E39" s="81"/>
    </row>
    <row r="40" spans="2:5" ht="13.5" customHeight="1" x14ac:dyDescent="0.4">
      <c r="B40" s="79" t="str">
        <f>'Analyse des réponses'!H148</f>
        <v>Favoriser l'accès au familles</v>
      </c>
      <c r="C40" s="80"/>
      <c r="D40" s="80"/>
      <c r="E40" s="81"/>
    </row>
    <row r="41" spans="2:5" ht="13.5" customHeight="1" x14ac:dyDescent="0.4">
      <c r="B41" s="79" t="str">
        <f>'Analyse des réponses'!H149</f>
        <v>Concertatipon avec les créche nécessaire</v>
      </c>
      <c r="C41" s="80"/>
      <c r="D41" s="80"/>
      <c r="E41" s="81"/>
    </row>
    <row r="42" spans="2:5" ht="13.5" customHeight="1" x14ac:dyDescent="0.4">
      <c r="B42" s="79" t="str">
        <f>'Analyse des réponses'!H150</f>
        <v>Création d'un pôle culturel mieux équipé</v>
      </c>
      <c r="C42" s="80"/>
      <c r="D42" s="80"/>
      <c r="E42" s="81"/>
    </row>
    <row r="43" spans="2:5" ht="13.5" customHeight="1" x14ac:dyDescent="0.4">
      <c r="B43" s="79" t="str">
        <f>'Analyse des réponses'!H151</f>
        <v>Rénovation plutôt que démolition reconstruction</v>
      </c>
      <c r="C43" s="80"/>
      <c r="D43" s="80"/>
      <c r="E43" s="81"/>
    </row>
    <row r="44" spans="2:5" ht="13" thickBot="1" x14ac:dyDescent="0.45">
      <c r="B44" s="87"/>
      <c r="C44" s="88"/>
      <c r="D44" s="88"/>
      <c r="E44" s="89"/>
    </row>
    <row r="45" spans="2:5" ht="13" thickBot="1" x14ac:dyDescent="0.45">
      <c r="B45" s="94"/>
      <c r="C45" s="94"/>
      <c r="D45" s="94"/>
      <c r="E45" s="94"/>
    </row>
    <row r="46" spans="2:5" ht="13.25" customHeight="1" x14ac:dyDescent="0.4">
      <c r="B46" s="84" t="str">
        <f>'Analyse des réponses'!H134</f>
        <v>Projet démolition/reconstruction La Sextienne (Le petit Duc, La maison des association, Bibilothèque...)</v>
      </c>
      <c r="C46" s="85"/>
      <c r="D46" s="85"/>
      <c r="E46" s="86"/>
    </row>
    <row r="47" spans="2:5" x14ac:dyDescent="0.4">
      <c r="B47" s="70" t="str">
        <f>'Analyse des réponses'!H135</f>
        <v>92 réponses favorable au projet</v>
      </c>
      <c r="C47" s="71"/>
      <c r="D47" s="71"/>
      <c r="E47" s="72"/>
    </row>
    <row r="48" spans="2:5" x14ac:dyDescent="0.4">
      <c r="B48" s="70" t="str">
        <f>'Analyse des réponses'!H136</f>
        <v>6 réponses défavorable au projet</v>
      </c>
      <c r="C48" s="71"/>
      <c r="D48" s="71"/>
      <c r="E48" s="72"/>
    </row>
    <row r="49" spans="2:5" x14ac:dyDescent="0.4">
      <c r="B49" s="70" t="str">
        <f>'Analyse des réponses'!H137</f>
        <v>36 réponses sans avis</v>
      </c>
      <c r="C49" s="71"/>
      <c r="D49" s="71"/>
      <c r="E49" s="72"/>
    </row>
    <row r="50" spans="2:5" x14ac:dyDescent="0.4">
      <c r="B50" s="91"/>
      <c r="C50" s="92"/>
      <c r="D50" s="92"/>
      <c r="E50" s="93"/>
    </row>
    <row r="51" spans="2:5" x14ac:dyDescent="0.4">
      <c r="B51" s="76" t="str">
        <f>'Analyse des réponses'!H141</f>
        <v>Propositions et remarques  diverses</v>
      </c>
      <c r="C51" s="77"/>
      <c r="D51" s="77"/>
      <c r="E51" s="78"/>
    </row>
    <row r="52" spans="2:5" x14ac:dyDescent="0.4">
      <c r="B52" s="91" t="str">
        <f>'Analyse des réponses'!H142</f>
        <v>Reconstruction mais avec un seul étage / Bâtiments pas trop elevés (x3 réponses)</v>
      </c>
      <c r="C52" s="92"/>
      <c r="D52" s="92"/>
      <c r="E52" s="93"/>
    </row>
    <row r="53" spans="2:5" x14ac:dyDescent="0.4">
      <c r="B53" s="91" t="str">
        <f>'Analyse des réponses'!H143</f>
        <v>Bâtiment avec des materiaux renouvelables</v>
      </c>
      <c r="C53" s="92"/>
      <c r="D53" s="92"/>
      <c r="E53" s="93"/>
    </row>
    <row r="54" spans="2:5" x14ac:dyDescent="0.4">
      <c r="B54" s="91" t="str">
        <f>'Analyse des réponses'!H144</f>
        <v>il afut prévoir de "reloger" les associations et la bibliothèque. (x2 réponses)</v>
      </c>
      <c r="C54" s="92"/>
      <c r="D54" s="92"/>
      <c r="E54" s="93"/>
    </row>
    <row r="55" spans="2:5" x14ac:dyDescent="0.4">
      <c r="B55" s="91" t="str">
        <f>'Analyse des réponses'!H145</f>
        <v>Conserver le charme et l'âme des lieux (x5 réponses)</v>
      </c>
      <c r="C55" s="92"/>
      <c r="D55" s="92"/>
      <c r="E55" s="93"/>
    </row>
    <row r="56" spans="2:5" x14ac:dyDescent="0.4">
      <c r="B56" s="91" t="str">
        <f>'Analyse des réponses'!H146</f>
        <v>Rajouter des commerces en pied d'immeuble (Boulangerie, épicerie…)</v>
      </c>
      <c r="C56" s="92"/>
      <c r="D56" s="92"/>
      <c r="E56" s="93"/>
    </row>
    <row r="57" spans="2:5" x14ac:dyDescent="0.4">
      <c r="B57" s="91" t="str">
        <f>'Analyse des réponses'!H147</f>
        <v>Ouvrir l'immeuble au quartier</v>
      </c>
      <c r="C57" s="92"/>
      <c r="D57" s="92"/>
      <c r="E57" s="93"/>
    </row>
    <row r="58" spans="2:5" x14ac:dyDescent="0.4">
      <c r="B58" s="91" t="str">
        <f>'Analyse des réponses'!H148</f>
        <v>Favoriser l'accès au familles</v>
      </c>
      <c r="C58" s="92"/>
      <c r="D58" s="92"/>
      <c r="E58" s="93"/>
    </row>
    <row r="59" spans="2:5" x14ac:dyDescent="0.4">
      <c r="B59" s="91" t="str">
        <f>'Analyse des réponses'!H149</f>
        <v>Concertatipon avec les créche nécessaire</v>
      </c>
      <c r="C59" s="92"/>
      <c r="D59" s="92"/>
      <c r="E59" s="93"/>
    </row>
    <row r="60" spans="2:5" x14ac:dyDescent="0.4">
      <c r="B60" s="91" t="str">
        <f>'Analyse des réponses'!H150</f>
        <v>Création d'un pôle culturel mieux équipé</v>
      </c>
      <c r="C60" s="92"/>
      <c r="D60" s="92"/>
      <c r="E60" s="93"/>
    </row>
    <row r="61" spans="2:5" x14ac:dyDescent="0.4">
      <c r="B61" s="91" t="str">
        <f>'Analyse des réponses'!H151</f>
        <v>Rénovation plutôt que démolition reconstruction</v>
      </c>
      <c r="C61" s="92"/>
      <c r="D61" s="92"/>
      <c r="E61" s="93"/>
    </row>
    <row r="62" spans="2:5" ht="13" thickBot="1" x14ac:dyDescent="0.45">
      <c r="B62" s="95"/>
      <c r="C62" s="96"/>
      <c r="D62" s="96"/>
      <c r="E62" s="97"/>
    </row>
    <row r="63" spans="2:5" x14ac:dyDescent="0.4">
      <c r="B63" s="60"/>
      <c r="C63" s="60"/>
      <c r="D63" s="60"/>
      <c r="E63" s="60"/>
    </row>
    <row r="64" spans="2:5" x14ac:dyDescent="0.4">
      <c r="B64" s="98"/>
      <c r="C64" s="98"/>
      <c r="D64" s="98"/>
      <c r="E64" s="98"/>
    </row>
    <row r="65" spans="2:5" ht="13" thickBot="1" x14ac:dyDescent="0.45">
      <c r="B65" s="98"/>
      <c r="C65" s="98"/>
      <c r="D65" s="98"/>
      <c r="E65" s="98"/>
    </row>
    <row r="66" spans="2:5" x14ac:dyDescent="0.4">
      <c r="B66" s="84" t="str">
        <f>'Analyse des réponses'!I134</f>
        <v>Projet de remise aux normes de l'école des beaux-arts et réouverture sur le quartier</v>
      </c>
      <c r="C66" s="85"/>
      <c r="D66" s="85"/>
      <c r="E66" s="86"/>
    </row>
    <row r="67" spans="2:5" x14ac:dyDescent="0.4">
      <c r="B67" s="70" t="str">
        <f>'Analyse des réponses'!I135</f>
        <v>114 réponses favorable au projet</v>
      </c>
      <c r="C67" s="71"/>
      <c r="D67" s="71"/>
      <c r="E67" s="72"/>
    </row>
    <row r="68" spans="2:5" x14ac:dyDescent="0.4">
      <c r="B68" s="70" t="str">
        <f>'Analyse des réponses'!I136</f>
        <v>4 réponses défavorable au projet</v>
      </c>
      <c r="C68" s="71"/>
      <c r="D68" s="71"/>
      <c r="E68" s="72"/>
    </row>
    <row r="69" spans="2:5" x14ac:dyDescent="0.4">
      <c r="B69" s="70" t="str">
        <f>'Analyse des réponses'!I137</f>
        <v>16 réponses sans avis</v>
      </c>
      <c r="C69" s="71"/>
      <c r="D69" s="71"/>
      <c r="E69" s="72"/>
    </row>
    <row r="70" spans="2:5" x14ac:dyDescent="0.4">
      <c r="B70" s="91"/>
      <c r="C70" s="92"/>
      <c r="D70" s="92"/>
      <c r="E70" s="93"/>
    </row>
    <row r="71" spans="2:5" x14ac:dyDescent="0.4">
      <c r="B71" s="76" t="str">
        <f>'Analyse des réponses'!I141</f>
        <v>Propositions et remarques  diverses</v>
      </c>
      <c r="C71" s="77"/>
      <c r="D71" s="77"/>
      <c r="E71" s="78"/>
    </row>
    <row r="72" spans="2:5" x14ac:dyDescent="0.4">
      <c r="B72" s="91" t="str">
        <f>'Analyse des réponses'!I142</f>
        <v>Préservation du patrimoine</v>
      </c>
      <c r="C72" s="92"/>
      <c r="D72" s="92"/>
      <c r="E72" s="93"/>
    </row>
    <row r="73" spans="2:5" x14ac:dyDescent="0.4">
      <c r="B73" s="91" t="str">
        <f>'Analyse des réponses'!I143</f>
        <v>il faut déplacer l'Ecole et en profiter pour faire l'extension du jardin Vendôme (x3 réponses)</v>
      </c>
      <c r="C73" s="92"/>
      <c r="D73" s="92"/>
      <c r="E73" s="93"/>
    </row>
    <row r="74" spans="2:5" x14ac:dyDescent="0.4">
      <c r="B74" s="91" t="str">
        <f>'Analyse des réponses'!I144</f>
        <v>Il faut que cette école devienne un centre culturel avec access pour les gens qui habitent dans le cartier.....plus de interaction !!!!</v>
      </c>
      <c r="C74" s="92"/>
      <c r="D74" s="92"/>
      <c r="E74" s="93"/>
    </row>
    <row r="75" spans="2:5" x14ac:dyDescent="0.4">
      <c r="B75" s="91" t="str">
        <f>'Analyse des réponses'!I145</f>
        <v xml:space="preserve"> mettre fin à l isolement de l école (x</v>
      </c>
      <c r="C75" s="92"/>
      <c r="D75" s="92"/>
      <c r="E75" s="93"/>
    </row>
    <row r="76" spans="2:5" x14ac:dyDescent="0.4">
      <c r="B76" s="91" t="str">
        <f>'Analyse des réponses'!I146</f>
        <v>Ouverture complète de l'école sur le quartier utilisation des locaux ouverte à d'autres activité (bibliothéque, conférences...)</v>
      </c>
      <c r="C76" s="92"/>
      <c r="D76" s="92"/>
      <c r="E76" s="93"/>
    </row>
    <row r="77" spans="2:5" x14ac:dyDescent="0.4">
      <c r="B77" s="91" t="str">
        <f>'Analyse des réponses'!I147</f>
        <v>A condition de laisser tous les arbres et de replanter des arbres partout</v>
      </c>
      <c r="C77" s="92"/>
      <c r="D77" s="92"/>
      <c r="E77" s="93"/>
    </row>
    <row r="78" spans="2:5" ht="13" thickBot="1" x14ac:dyDescent="0.45">
      <c r="B78" s="99" t="str">
        <f>'Analyse des réponses'!I148</f>
        <v xml:space="preserve"> ouverture d'espace culturel et communication auprès des riverains du quartier.</v>
      </c>
      <c r="C78" s="100"/>
      <c r="D78" s="100"/>
      <c r="E78" s="101"/>
    </row>
    <row r="79" spans="2:5" x14ac:dyDescent="0.4">
      <c r="B79" s="92"/>
      <c r="C79" s="92"/>
      <c r="D79" s="92"/>
      <c r="E79" s="92"/>
    </row>
    <row r="80" spans="2:5" ht="13" thickBot="1" x14ac:dyDescent="0.45">
      <c r="B80" s="92"/>
      <c r="C80" s="92"/>
      <c r="D80" s="92"/>
      <c r="E80" s="92"/>
    </row>
    <row r="81" spans="2:5" ht="13.25" customHeight="1" x14ac:dyDescent="0.4">
      <c r="B81" s="84" t="str">
        <f>'Analyse des réponses'!J134</f>
        <v>Projet pour le Jardin du Pavillon Gauffredy (actuel tribunal des prud'hommes)</v>
      </c>
      <c r="C81" s="85"/>
      <c r="D81" s="85"/>
      <c r="E81" s="86"/>
    </row>
    <row r="82" spans="2:5" x14ac:dyDescent="0.4">
      <c r="B82" s="91" t="str">
        <f>'Analyse des réponses'!J135</f>
        <v>88 réponses : Création d'une réserve naturelle type forêt en centre ville</v>
      </c>
      <c r="C82" s="92"/>
      <c r="D82" s="92"/>
      <c r="E82" s="93"/>
    </row>
    <row r="83" spans="2:5" x14ac:dyDescent="0.4">
      <c r="B83" s="91" t="str">
        <f>'Analyse des réponses'!J136</f>
        <v>45 réponses : Création d’un parc de jeux pour les enfants</v>
      </c>
      <c r="C83" s="92"/>
      <c r="D83" s="92"/>
      <c r="E83" s="93"/>
    </row>
    <row r="84" spans="2:5" x14ac:dyDescent="0.4">
      <c r="B84" s="91" t="str">
        <f>'Analyse des réponses'!J137</f>
        <v>40 réponses : Création d'un parc de type Jardin à la Française devant le Pavillon</v>
      </c>
      <c r="C84" s="92"/>
      <c r="D84" s="92"/>
      <c r="E84" s="93"/>
    </row>
    <row r="85" spans="2:5" x14ac:dyDescent="0.4">
      <c r="B85" s="91" t="str">
        <f>'Analyse des réponses'!J138</f>
        <v>15 réponses : Création d'un parc pour les chiens</v>
      </c>
      <c r="C85" s="92"/>
      <c r="D85" s="92"/>
      <c r="E85" s="93"/>
    </row>
    <row r="86" spans="2:5" x14ac:dyDescent="0.4">
      <c r="B86" s="91" t="str">
        <f>'Analyse des réponses'!J139</f>
        <v>16 réponses : Potager/Jardin partagé</v>
      </c>
      <c r="C86" s="92"/>
      <c r="D86" s="92"/>
      <c r="E86" s="93"/>
    </row>
    <row r="87" spans="2:5" x14ac:dyDescent="0.4">
      <c r="B87" s="91" t="str">
        <f>'Analyse des réponses'!J140</f>
        <v>3 réponses : Espace vert pour pique nique dans l'herbe</v>
      </c>
      <c r="C87" s="92"/>
      <c r="D87" s="92"/>
      <c r="E87" s="93"/>
    </row>
    <row r="88" spans="2:5" x14ac:dyDescent="0.4">
      <c r="B88" s="91" t="str">
        <f>'Analyse des réponses'!J141</f>
        <v>3 réponses : Contre l'ouverture au chiens</v>
      </c>
      <c r="C88" s="92"/>
      <c r="D88" s="92"/>
      <c r="E88" s="93"/>
    </row>
    <row r="89" spans="2:5" x14ac:dyDescent="0.4">
      <c r="B89" s="91" t="str">
        <f>'Analyse des réponses'!J142</f>
        <v>2 réponses : Mise en place de terrains de pétanque</v>
      </c>
      <c r="C89" s="92"/>
      <c r="D89" s="92"/>
      <c r="E89" s="93"/>
    </row>
    <row r="90" spans="2:5" x14ac:dyDescent="0.4">
      <c r="B90" s="91" t="str">
        <f>'Analyse des réponses'!J143</f>
        <v xml:space="preserve">1 réponse : un lieu mis à disposition ponctuellement pour les associations du quartier </v>
      </c>
      <c r="C90" s="92"/>
      <c r="D90" s="92"/>
      <c r="E90" s="93"/>
    </row>
    <row r="91" spans="2:5" x14ac:dyDescent="0.4">
      <c r="B91" s="91" t="str">
        <f>'Analyse des réponses'!J144</f>
        <v>1 réponse : ce jardin est petit, donc attention aux effets d'échelle, il doit être une réponse au pavillon qu'il complète, et apporter de la quiétude</v>
      </c>
      <c r="C91" s="92"/>
      <c r="D91" s="92"/>
      <c r="E91" s="93"/>
    </row>
    <row r="92" spans="2:5" x14ac:dyDescent="0.4">
      <c r="B92" s="91" t="str">
        <f>'Analyse des réponses'!J145</f>
        <v>1 réponse : Parcour santé</v>
      </c>
      <c r="C92" s="92"/>
      <c r="D92" s="92"/>
      <c r="E92" s="93"/>
    </row>
    <row r="93" spans="2:5" x14ac:dyDescent="0.4">
      <c r="B93" s="91" t="str">
        <f>'Analyse des réponses'!J146</f>
        <v>1 réponse : Ruches ( abeilles)  avec assorti d'un projet sensibilisation et initiation pour tous</v>
      </c>
      <c r="C93" s="92"/>
      <c r="D93" s="92"/>
      <c r="E93" s="93"/>
    </row>
    <row r="94" spans="2:5" x14ac:dyDescent="0.4">
      <c r="B94" s="57" t="str">
        <f>'Analyse des réponses'!J147</f>
        <v>6 réponses sans avis</v>
      </c>
      <c r="C94" s="58"/>
      <c r="D94" s="58"/>
      <c r="E94" s="59"/>
    </row>
    <row r="95" spans="2:5" ht="13" thickBot="1" x14ac:dyDescent="0.45">
      <c r="B95" s="99"/>
      <c r="C95" s="100"/>
      <c r="D95" s="100"/>
      <c r="E95" s="101"/>
    </row>
    <row r="96" spans="2:5" x14ac:dyDescent="0.4">
      <c r="B96" s="92"/>
      <c r="C96" s="92"/>
      <c r="D96" s="92"/>
      <c r="E96" s="92"/>
    </row>
    <row r="97" spans="2:5" ht="13" thickBot="1" x14ac:dyDescent="0.45">
      <c r="B97" s="92"/>
      <c r="C97" s="92"/>
      <c r="D97" s="92"/>
      <c r="E97" s="92"/>
    </row>
    <row r="98" spans="2:5" ht="13.25" customHeight="1" x14ac:dyDescent="0.4">
      <c r="B98" s="84" t="str">
        <f>'Analyse des réponses'!K134</f>
        <v xml:space="preserve">Projet d'escalier pour relier la rue Emile Tavan et l'impasse Vendôme </v>
      </c>
      <c r="C98" s="85"/>
      <c r="D98" s="85"/>
      <c r="E98" s="86"/>
    </row>
    <row r="99" spans="2:5" x14ac:dyDescent="0.4">
      <c r="B99" s="70" t="str">
        <f>'Analyse des réponses'!K135</f>
        <v>89 réponses favorable au projet</v>
      </c>
      <c r="C99" s="71"/>
      <c r="D99" s="71"/>
      <c r="E99" s="72"/>
    </row>
    <row r="100" spans="2:5" x14ac:dyDescent="0.4">
      <c r="B100" s="70" t="str">
        <f>'Analyse des réponses'!K136</f>
        <v>5 réponses défavorable au projet</v>
      </c>
      <c r="C100" s="71"/>
      <c r="D100" s="71"/>
      <c r="E100" s="72"/>
    </row>
    <row r="101" spans="2:5" x14ac:dyDescent="0.4">
      <c r="B101" s="70" t="str">
        <f>'Analyse des réponses'!K137</f>
        <v>39 réponses sans avis</v>
      </c>
      <c r="C101" s="71"/>
      <c r="D101" s="71"/>
      <c r="E101" s="72"/>
    </row>
    <row r="102" spans="2:5" x14ac:dyDescent="0.4">
      <c r="B102" s="91"/>
      <c r="C102" s="92"/>
      <c r="D102" s="92"/>
      <c r="E102" s="93"/>
    </row>
    <row r="103" spans="2:5" x14ac:dyDescent="0.4">
      <c r="B103" s="76" t="str">
        <f>'Analyse des réponses'!K141</f>
        <v>Propositions et remarques  diverses</v>
      </c>
      <c r="C103" s="77"/>
      <c r="D103" s="77"/>
      <c r="E103" s="78"/>
    </row>
    <row r="104" spans="2:5" x14ac:dyDescent="0.4">
      <c r="B104" s="91" t="str">
        <f>'Analyse des réponses'!K142</f>
        <v xml:space="preserve">3 réponses : Avec améangement pour PMR </v>
      </c>
      <c r="C104" s="92"/>
      <c r="D104" s="92"/>
      <c r="E104" s="93"/>
    </row>
    <row r="105" spans="2:5" x14ac:dyDescent="0.4">
      <c r="B105" s="91" t="str">
        <f>'Analyse des réponses'!K143</f>
        <v>1 réponse : j'habite au 10 impasse Vendome et ce projet va causer des nuisances et un problème de circulation et accès</v>
      </c>
      <c r="C105" s="92"/>
      <c r="D105" s="92"/>
      <c r="E105" s="93"/>
    </row>
    <row r="106" spans="2:5" ht="13" thickBot="1" x14ac:dyDescent="0.45">
      <c r="B106" s="99"/>
      <c r="C106" s="100"/>
      <c r="D106" s="100"/>
      <c r="E106" s="101"/>
    </row>
    <row r="107" spans="2:5" ht="13" thickBot="1" x14ac:dyDescent="0.45">
      <c r="B107" s="92"/>
      <c r="C107" s="92"/>
      <c r="D107" s="92"/>
      <c r="E107" s="92"/>
    </row>
    <row r="108" spans="2:5" x14ac:dyDescent="0.4">
      <c r="B108" s="84" t="str">
        <f>'Analyse des réponses'!L134</f>
        <v>Aménagement routier du tronçon sud du Cours Sextius ?</v>
      </c>
      <c r="C108" s="85"/>
      <c r="D108" s="85"/>
      <c r="E108" s="86"/>
    </row>
    <row r="109" spans="2:5" x14ac:dyDescent="0.4">
      <c r="B109" s="91" t="str">
        <f>'Analyse des réponses'!L135</f>
        <v>57 réponses : A double sens : accès uniquement par le sud (depuis le Bd de la République) avec giratoire au niveau de la fontaine Pascal</v>
      </c>
      <c r="C109" s="92"/>
      <c r="D109" s="92"/>
      <c r="E109" s="93"/>
    </row>
    <row r="110" spans="2:5" x14ac:dyDescent="0.4">
      <c r="B110" s="91" t="str">
        <f>'Analyse des réponses'!L136</f>
        <v>52 réponses : Cours Sextius piéton avec bornes pour les riverains et les commerçants</v>
      </c>
      <c r="C110" s="92"/>
      <c r="D110" s="92"/>
      <c r="E110" s="93"/>
    </row>
    <row r="111" spans="2:5" x14ac:dyDescent="0.4">
      <c r="B111" s="91" t="str">
        <f>'Analyse des réponses'!L137</f>
        <v>25 réponses : A sens unique vers le sud avec accès au Cours par la rue Lisse des Cordelier</v>
      </c>
      <c r="C111" s="92"/>
      <c r="D111" s="92"/>
      <c r="E111" s="93"/>
    </row>
    <row r="112" spans="2:5" x14ac:dyDescent="0.4">
      <c r="B112" s="91" t="str">
        <f>'Analyse des réponses'!L138</f>
        <v>6 réponses : Rue des cordelier à double sens entre la rue lisse des cordelier et la rue de la Treille pour permettre un accès par le nord</v>
      </c>
      <c r="C112" s="92"/>
      <c r="D112" s="92"/>
      <c r="E112" s="93"/>
    </row>
    <row r="113" spans="2:5" x14ac:dyDescent="0.4">
      <c r="B113" s="91" t="str">
        <f>'Analyse des réponses'!L139</f>
        <v>1 réponse : Attention : La rue Lisse des Cordeliers est trop étroite pour certains véhicules</v>
      </c>
      <c r="C113" s="92"/>
      <c r="D113" s="92"/>
      <c r="E113" s="93"/>
    </row>
    <row r="114" spans="2:5" x14ac:dyDescent="0.4">
      <c r="B114" s="91" t="str">
        <f>'Analyse des réponses'!L140</f>
        <v>1 réponse : A double sens avec la rue lisse des Cordeliers semi piétonne</v>
      </c>
      <c r="C114" s="92"/>
      <c r="D114" s="92"/>
      <c r="E114" s="93"/>
    </row>
    <row r="115" spans="2:5" x14ac:dyDescent="0.4">
      <c r="B115" s="91" t="str">
        <f>'Analyse des réponses'!L141</f>
        <v xml:space="preserve">1 réponse : Déplacement de la fontaine au centre du cours </v>
      </c>
      <c r="C115" s="92"/>
      <c r="D115" s="92"/>
      <c r="E115" s="93"/>
    </row>
    <row r="116" spans="2:5" x14ac:dyDescent="0.4">
      <c r="B116" s="91" t="str">
        <f>'Analyse des réponses'!L142</f>
        <v xml:space="preserve">1 réponse : accès pour nos clients </v>
      </c>
      <c r="C116" s="92"/>
      <c r="D116" s="92"/>
      <c r="E116" s="93"/>
    </row>
    <row r="117" spans="2:5" x14ac:dyDescent="0.4">
      <c r="B117" s="91" t="str">
        <f>'Analyse des réponses'!L143</f>
        <v>1 réponse :  toute la ville historique doit être piétonne, avec accès riverains, livraisons, sécurité, avec horaires bien définis (8h/12h ?)</v>
      </c>
      <c r="C117" s="92"/>
      <c r="D117" s="92"/>
      <c r="E117" s="93"/>
    </row>
    <row r="118" spans="2:5" ht="13" thickBot="1" x14ac:dyDescent="0.45">
      <c r="B118" s="99" t="str">
        <f>'Analyse des réponses'!L144</f>
        <v>6 réponses sans avis</v>
      </c>
      <c r="C118" s="100"/>
      <c r="D118" s="100"/>
      <c r="E118" s="101"/>
    </row>
    <row r="119" spans="2:5" x14ac:dyDescent="0.4">
      <c r="B119" s="92"/>
      <c r="C119" s="92"/>
      <c r="D119" s="92"/>
      <c r="E119" s="92"/>
    </row>
    <row r="120" spans="2:5" ht="13" thickBot="1" x14ac:dyDescent="0.45">
      <c r="B120" s="92"/>
      <c r="C120" s="92"/>
      <c r="D120" s="92"/>
      <c r="E120" s="92"/>
    </row>
    <row r="121" spans="2:5" x14ac:dyDescent="0.4">
      <c r="B121" s="84" t="str">
        <f>'Analyse des réponses'!M134</f>
        <v>Aménagement routier du tronçon nord du Cours Sextius ?</v>
      </c>
      <c r="C121" s="85"/>
      <c r="D121" s="85"/>
      <c r="E121" s="86"/>
    </row>
    <row r="122" spans="2:5" x14ac:dyDescent="0.4">
      <c r="B122" s="91" t="str">
        <f>'Analyse des réponses'!M135</f>
        <v>62 réponses : Uniquement diabelines et riverains (borne)</v>
      </c>
      <c r="C122" s="92"/>
      <c r="D122" s="92"/>
      <c r="E122" s="93"/>
    </row>
    <row r="123" spans="2:5" x14ac:dyDescent="0.4">
      <c r="B123" s="91" t="str">
        <f>'Analyse des réponses'!M136</f>
        <v>40 réponses : Interdit à la circulation sauf pour les riverains (borne)</v>
      </c>
      <c r="C123" s="92"/>
      <c r="D123" s="92"/>
      <c r="E123" s="93"/>
    </row>
    <row r="124" spans="2:5" x14ac:dyDescent="0.4">
      <c r="B124" s="91" t="str">
        <f>'Analyse des réponses'!M137</f>
        <v>31 réponses : Piéton : non circulable à tout véhicule (uniquement piétons et piste cyclable)</v>
      </c>
      <c r="C124" s="92"/>
      <c r="D124" s="92"/>
      <c r="E124" s="93"/>
    </row>
    <row r="125" spans="2:5" x14ac:dyDescent="0.4">
      <c r="B125" s="91" t="str">
        <f>'Analyse des réponses'!M138</f>
        <v>27 réponses : Mise en place d'une voie à double sens jusqu'à l'hôtel du globe (accès parking) puis borne riverain</v>
      </c>
      <c r="C125" s="92"/>
      <c r="D125" s="92"/>
      <c r="E125" s="93"/>
    </row>
    <row r="126" spans="2:5" x14ac:dyDescent="0.4">
      <c r="B126" s="91" t="str">
        <f>'Analyse des réponses'!M139</f>
        <v>2 réponses :Borne  avec accès autorisé pour les commerçants et personnes travaillant dans le quartier, pas uniquement riverains</v>
      </c>
      <c r="C126" s="92"/>
      <c r="D126" s="92"/>
      <c r="E126" s="93"/>
    </row>
    <row r="127" spans="2:5" x14ac:dyDescent="0.4">
      <c r="B127" s="91" t="str">
        <f>'Analyse des réponses'!M140</f>
        <v>1 réponse : accessible à tous sauf gros bus et camions.</v>
      </c>
      <c r="C127" s="92"/>
      <c r="D127" s="92"/>
      <c r="E127" s="93"/>
    </row>
    <row r="128" spans="2:5" x14ac:dyDescent="0.4">
      <c r="B128" s="91" t="str">
        <f>'Analyse des réponses'!M141</f>
        <v>1 réponse : place de livraison pour les commerçants et riverains</v>
      </c>
      <c r="C128" s="92"/>
      <c r="D128" s="92"/>
      <c r="E128" s="93"/>
    </row>
    <row r="129" spans="2:5" x14ac:dyDescent="0.4">
      <c r="B129" s="91" t="str">
        <f>'Analyse des réponses'!M142</f>
        <v>1 réponse : Avec un accès aussi pour les maréchais tout en limitant au maximum la circulation.</v>
      </c>
      <c r="C129" s="92"/>
      <c r="D129" s="92"/>
      <c r="E129" s="93"/>
    </row>
    <row r="130" spans="2:5" x14ac:dyDescent="0.4">
      <c r="B130" s="91" t="str">
        <f>'Analyse des réponses'!M144</f>
        <v>1 réponse : Uniquement pour les Diablines et les voitures</v>
      </c>
      <c r="C130" s="92"/>
      <c r="D130" s="92"/>
      <c r="E130" s="93"/>
    </row>
    <row r="131" spans="2:5" x14ac:dyDescent="0.4">
      <c r="B131" s="91" t="str">
        <f>'Analyse des réponses'!M145</f>
        <v xml:space="preserve">1 répinse : l'acces au parking de l'hôtel du globe est autorisé uniquement pour les clients munis d'une autorisation délivrée par l'hôtel (code à usage unique) </v>
      </c>
      <c r="C131" s="92"/>
      <c r="D131" s="92"/>
      <c r="E131" s="93"/>
    </row>
    <row r="132" spans="2:5" ht="13" thickBot="1" x14ac:dyDescent="0.45">
      <c r="B132" s="99" t="str">
        <f>'Analyse des réponses'!M146</f>
        <v>5 réponses sans avis</v>
      </c>
      <c r="C132" s="100"/>
      <c r="D132" s="100"/>
      <c r="E132" s="101"/>
    </row>
    <row r="133" spans="2:5" x14ac:dyDescent="0.4">
      <c r="B133" s="92"/>
      <c r="C133" s="92"/>
      <c r="D133" s="92"/>
      <c r="E133" s="92"/>
    </row>
    <row r="134" spans="2:5" ht="13" thickBot="1" x14ac:dyDescent="0.45">
      <c r="B134" s="92"/>
      <c r="C134" s="92"/>
      <c r="D134" s="92"/>
      <c r="E134" s="92"/>
    </row>
    <row r="135" spans="2:5" x14ac:dyDescent="0.4">
      <c r="B135" s="84" t="str">
        <f>'Analyse des réponses'!N134</f>
        <v>Stationnement sur le cours Sexitus</v>
      </c>
      <c r="C135" s="85"/>
      <c r="D135" s="85"/>
      <c r="E135" s="86"/>
    </row>
    <row r="136" spans="2:5" x14ac:dyDescent="0.4">
      <c r="B136" s="91" t="str">
        <f>'Analyse des réponses'!N135</f>
        <v>69 réponses : Prévoir une voie de dépose minute pour l'école Sextius à proximité de la fontaine Pascal</v>
      </c>
      <c r="C136" s="92"/>
      <c r="D136" s="92"/>
      <c r="E136" s="93"/>
    </row>
    <row r="137" spans="2:5" x14ac:dyDescent="0.4">
      <c r="B137" s="91" t="str">
        <f>'Analyse des réponses'!N136</f>
        <v>47 réponses : Ne proposer que des places de stationnement à durée limitée pour l'accés aux commerçants et des places de livraison</v>
      </c>
      <c r="C137" s="92"/>
      <c r="D137" s="92"/>
      <c r="E137" s="93"/>
    </row>
    <row r="138" spans="2:5" x14ac:dyDescent="0.4">
      <c r="B138" s="91" t="str">
        <f>'Analyse des réponses'!N137</f>
        <v>28 réponses : Conserver le même nombre de places qu'actuellement (env. 60 places en épis)</v>
      </c>
      <c r="C138" s="92"/>
      <c r="D138" s="92"/>
      <c r="E138" s="93"/>
    </row>
    <row r="139" spans="2:5" x14ac:dyDescent="0.4">
      <c r="B139" s="91" t="str">
        <f>'Analyse des réponses'!N138</f>
        <v>28 réponses : Supprimer complétement le stationnement, ne conserver que des places de livraison</v>
      </c>
      <c r="C139" s="92"/>
      <c r="D139" s="92"/>
      <c r="E139" s="93"/>
    </row>
    <row r="140" spans="2:5" x14ac:dyDescent="0.4">
      <c r="B140" s="91" t="str">
        <f>'Analyse des réponses'!N139</f>
        <v>25 réponses : Réduire le nombre de places de parking (30 places en créneau)</v>
      </c>
      <c r="C140" s="92"/>
      <c r="D140" s="92"/>
      <c r="E140" s="93"/>
    </row>
    <row r="141" spans="2:5" x14ac:dyDescent="0.4">
      <c r="B141" s="91" t="str">
        <f>'Analyse des réponses'!N140</f>
        <v>1 réponse : rajouter des places de parking, No parking / No business</v>
      </c>
      <c r="C141" s="92"/>
      <c r="D141" s="92"/>
      <c r="E141" s="93"/>
    </row>
    <row r="142" spans="2:5" x14ac:dyDescent="0.4">
      <c r="B142" s="91" t="str">
        <f>'Analyse des réponses'!N141</f>
        <v>1 réponse : Réserver le stationnement pour les commerçants</v>
      </c>
      <c r="C142" s="92"/>
      <c r="D142" s="92"/>
      <c r="E142" s="93"/>
    </row>
    <row r="143" spans="2:5" x14ac:dyDescent="0.4">
      <c r="B143" s="91" t="str">
        <f>'Analyse des réponses'!N142</f>
        <v>1 réponse : Stop aux places réservés aux mariages</v>
      </c>
      <c r="C143" s="92"/>
      <c r="D143" s="92"/>
      <c r="E143" s="93"/>
    </row>
    <row r="144" spans="2:5" x14ac:dyDescent="0.4">
      <c r="B144" s="102" t="str">
        <f>'Analyse des réponses'!N143</f>
        <v>1 réponse : Actuellement des places sont réservées depuis peu pour les transporteurs de fonds et ne sont jamais jamais utilisées !! ils se garent en double file. Ce serait vrmt mieux et plus esthétique de les libérer.</v>
      </c>
      <c r="C144" s="103"/>
      <c r="D144" s="103"/>
      <c r="E144" s="104"/>
    </row>
    <row r="145" spans="2:5" x14ac:dyDescent="0.4">
      <c r="B145" s="91" t="str">
        <f>'Analyse des réponses'!N144</f>
        <v>1 réponse : Et privilégier les bornes de chargement électriques si vous décidez de garder les places</v>
      </c>
      <c r="C145" s="92"/>
      <c r="D145" s="92"/>
      <c r="E145" s="93"/>
    </row>
    <row r="146" spans="2:5" x14ac:dyDescent="0.4">
      <c r="B146" s="91" t="str">
        <f>'Analyse des réponses'!N145</f>
        <v>1 réponse : stationnement des 2 roues sans contraintes car favorisent le flux chez les pro et commercants</v>
      </c>
      <c r="C146" s="92"/>
      <c r="D146" s="92"/>
      <c r="E146" s="93"/>
    </row>
    <row r="147" spans="2:5" x14ac:dyDescent="0.4">
      <c r="B147" s="91" t="str">
        <f>'Analyse des réponses'!N146</f>
        <v xml:space="preserve">1 réponse : Mixite des stationnements exemple cote droit statiionnement limité pour rotation des places et acces aux commercants et gauche stationnement emplacement classique  </v>
      </c>
      <c r="C147" s="92"/>
      <c r="D147" s="92"/>
      <c r="E147" s="93"/>
    </row>
    <row r="148" spans="2:5" x14ac:dyDescent="0.4">
      <c r="B148" s="91" t="str">
        <f>'Analyse des réponses'!N147</f>
        <v>7 réponses sans avis</v>
      </c>
      <c r="C148" s="92"/>
      <c r="D148" s="92"/>
      <c r="E148" s="93"/>
    </row>
    <row r="149" spans="2:5" ht="13" thickBot="1" x14ac:dyDescent="0.45">
      <c r="B149" s="99"/>
      <c r="C149" s="100"/>
      <c r="D149" s="100"/>
      <c r="E149" s="101"/>
    </row>
    <row r="150" spans="2:5" ht="13" thickBot="1" x14ac:dyDescent="0.45">
      <c r="B150" s="92"/>
      <c r="C150" s="92"/>
      <c r="D150" s="92"/>
      <c r="E150" s="92"/>
    </row>
    <row r="151" spans="2:5" x14ac:dyDescent="0.4">
      <c r="B151" s="84" t="str">
        <f>'Analyse des réponses'!O134</f>
        <v>Equipements du Cours Sextius</v>
      </c>
      <c r="C151" s="85"/>
      <c r="D151" s="85"/>
      <c r="E151" s="86"/>
    </row>
    <row r="152" spans="2:5" x14ac:dyDescent="0.4">
      <c r="B152" s="91" t="str">
        <f>'Analyse des réponses'!O135</f>
        <v>106 réponses : Mise en place de collectes de tri sélectifs (conteneurs habillés ou enterrés)</v>
      </c>
      <c r="C152" s="92"/>
      <c r="D152" s="92"/>
      <c r="E152" s="93"/>
    </row>
    <row r="153" spans="2:5" x14ac:dyDescent="0.4">
      <c r="B153" s="91" t="str">
        <f>'Analyse des réponses'!O136</f>
        <v>110 réponses : Rénovation et mise en valeur des fontaines et lavoirs</v>
      </c>
      <c r="C153" s="92"/>
      <c r="D153" s="92"/>
      <c r="E153" s="93"/>
    </row>
    <row r="154" spans="2:5" x14ac:dyDescent="0.4">
      <c r="B154" s="91" t="str">
        <f>'Analyse des réponses'!O137</f>
        <v>103 réponses : Sauvegarde et protection des platanes existant</v>
      </c>
      <c r="C154" s="92"/>
      <c r="D154" s="92"/>
      <c r="E154" s="93"/>
    </row>
    <row r="155" spans="2:5" x14ac:dyDescent="0.4">
      <c r="B155" s="91" t="str">
        <f>'Analyse des réponses'!O138</f>
        <v>99 réponses : Végétalisation supplémentaire du Cours</v>
      </c>
      <c r="C155" s="92"/>
      <c r="D155" s="92"/>
      <c r="E155" s="93"/>
    </row>
    <row r="156" spans="2:5" x14ac:dyDescent="0.4">
      <c r="B156" s="91" t="str">
        <f>'Analyse des réponses'!O139</f>
        <v>88 réponses : Elargir les trottoirs piétons (sans bordure de trottoirs)</v>
      </c>
      <c r="C156" s="92"/>
      <c r="D156" s="92"/>
      <c r="E156" s="93"/>
    </row>
    <row r="157" spans="2:5" x14ac:dyDescent="0.4">
      <c r="B157" s="91" t="str">
        <f>'Analyse des réponses'!O140</f>
        <v>71 réponses : Autoriser des terrasses plus importantes pour les cafés/restaurants/bar</v>
      </c>
      <c r="C157" s="92"/>
      <c r="D157" s="92"/>
      <c r="E157" s="93"/>
    </row>
    <row r="158" spans="2:5" x14ac:dyDescent="0.4">
      <c r="B158" s="91" t="str">
        <f>'Analyse des réponses'!O141</f>
        <v>68 réponses : Mise en place de pistes cyclables</v>
      </c>
      <c r="C158" s="92"/>
      <c r="D158" s="92"/>
      <c r="E158" s="93"/>
    </row>
    <row r="159" spans="2:5" x14ac:dyDescent="0.4">
      <c r="B159" s="91" t="str">
        <f>'Analyse des réponses'!O142</f>
        <v>5 réponses : Traiter la problématique des déjections de pigeons et étourneaux</v>
      </c>
      <c r="C159" s="92"/>
      <c r="D159" s="92"/>
      <c r="E159" s="93"/>
    </row>
    <row r="160" spans="2:5" x14ac:dyDescent="0.4">
      <c r="B160" s="91" t="str">
        <f>'Analyse des réponses'!O143</f>
        <v>2 réponses : distributeurs de sacs crottes de chiens</v>
      </c>
      <c r="C160" s="92"/>
      <c r="D160" s="92"/>
      <c r="E160" s="93"/>
    </row>
    <row r="161" spans="2:5" x14ac:dyDescent="0.4">
      <c r="B161" s="91" t="str">
        <f>'Analyse des réponses'!O144</f>
        <v>2 réponses : Limiter les terrasses de café/restaurants sur les trottoirs</v>
      </c>
      <c r="C161" s="92"/>
      <c r="D161" s="92"/>
      <c r="E161" s="93"/>
    </row>
    <row r="162" spans="2:5" x14ac:dyDescent="0.4">
      <c r="B162" s="91" t="str">
        <f>'Analyse des réponses'!O145</f>
        <v>1 réponse : Désencombrer le cours: lampadaires, parcmètres, poubelles, bornes rechargement élec, panneaux publicitaires, feux tricolores, rack vélos…</v>
      </c>
      <c r="C162" s="92"/>
      <c r="D162" s="92"/>
      <c r="E162" s="93"/>
    </row>
    <row r="163" spans="2:5" x14ac:dyDescent="0.4">
      <c r="B163" s="91" t="str">
        <f>'Analyse des réponses'!O146</f>
        <v>1 réponse : Reglementer fortement la gestion des terrasses et des nuissance sonores (forte presence de musique, souffleur service municipaux à 5h du matin…)</v>
      </c>
      <c r="C163" s="92"/>
      <c r="D163" s="92"/>
      <c r="E163" s="93"/>
    </row>
    <row r="164" spans="2:5" x14ac:dyDescent="0.4">
      <c r="B164" s="91" t="str">
        <f>'Analyse des réponses'!O147</f>
        <v>1 réponse : Trottoirs avec bordures uniquement sur la partie Briand-Molle jusqu'à la fontaine Pascal.</v>
      </c>
      <c r="C164" s="92"/>
      <c r="D164" s="92"/>
      <c r="E164" s="93"/>
    </row>
    <row r="165" spans="2:5" x14ac:dyDescent="0.4">
      <c r="B165" s="91" t="str">
        <f>'Analyse des réponses'!O148</f>
        <v>1 réponse : Charte de propreté pour les restaurants et cahier des charges pour les terrasses</v>
      </c>
      <c r="C165" s="92"/>
      <c r="D165" s="92"/>
      <c r="E165" s="93"/>
    </row>
    <row r="166" spans="2:5" x14ac:dyDescent="0.4">
      <c r="B166" s="91" t="str">
        <f>'Analyse des réponses'!O149</f>
        <v>1 réponse : Si c'est possible, remplacer une partie des platanes par des arbres qui laisse un peu plus passer la lumière</v>
      </c>
      <c r="C166" s="92"/>
      <c r="D166" s="92"/>
      <c r="E166" s="93"/>
    </row>
    <row r="167" spans="2:5" x14ac:dyDescent="0.4">
      <c r="B167" s="91" t="str">
        <f>'Analyse des réponses'!O150</f>
        <v>1 réponse : Revoir l'aménagement : pour les trottoirs, en poussette, c'est la galère !</v>
      </c>
      <c r="C167" s="92"/>
      <c r="D167" s="92"/>
      <c r="E167" s="93"/>
    </row>
    <row r="168" spans="2:5" x14ac:dyDescent="0.4">
      <c r="B168" s="91" t="str">
        <f>'Analyse des réponses'!O151</f>
        <v>1 réponse : revoir la propreté du cours ..informer les habitants et les rendre plus responsables ! S'accorder entre la mairie et la métropole sur qui fait quoi ! Plusieurs appels à la mairie qui n'ont rien donné !! rats et poubelles pullulent !</v>
      </c>
      <c r="C168" s="92"/>
      <c r="D168" s="92"/>
      <c r="E168" s="93"/>
    </row>
    <row r="169" spans="2:5" x14ac:dyDescent="0.4">
      <c r="B169" s="91" t="str">
        <f>'Analyse des réponses'!O152</f>
        <v>1 réponse : remettre en eau le robinet d'eau thermale de la fontaine Pascal</v>
      </c>
      <c r="C169" s="92"/>
      <c r="D169" s="92"/>
      <c r="E169" s="93"/>
    </row>
    <row r="170" spans="2:5" x14ac:dyDescent="0.4">
      <c r="B170" s="91" t="str">
        <f>'Analyse des réponses'!O153</f>
        <v xml:space="preserve">1 réponse : suppression du béton bitumeux remplacée par des pavé </v>
      </c>
      <c r="C170" s="92"/>
      <c r="D170" s="92"/>
      <c r="E170" s="93"/>
    </row>
    <row r="171" spans="2:5" x14ac:dyDescent="0.4">
      <c r="B171" s="91" t="str">
        <f>'Analyse des réponses'!O154</f>
        <v>3 réponses sans avis</v>
      </c>
      <c r="C171" s="92"/>
      <c r="D171" s="92"/>
      <c r="E171" s="93"/>
    </row>
    <row r="172" spans="2:5" ht="13" thickBot="1" x14ac:dyDescent="0.45">
      <c r="B172" s="99"/>
      <c r="C172" s="100"/>
      <c r="D172" s="100"/>
      <c r="E172" s="101"/>
    </row>
    <row r="173" spans="2:5" ht="13" thickBot="1" x14ac:dyDescent="0.45">
      <c r="B173" s="92"/>
      <c r="C173" s="92"/>
      <c r="D173" s="92"/>
      <c r="E173" s="92"/>
    </row>
    <row r="174" spans="2:5" x14ac:dyDescent="0.4">
      <c r="B174" s="84" t="str">
        <f>'Analyse des réponses'!P134</f>
        <v>Aménagement de l'avenue des Thermes</v>
      </c>
      <c r="C174" s="85"/>
      <c r="D174" s="85"/>
      <c r="E174" s="86"/>
    </row>
    <row r="175" spans="2:5" x14ac:dyDescent="0.4">
      <c r="B175" s="91" t="str">
        <f>'Analyse des réponses'!P135</f>
        <v>109 réponses : Mettre en valeur les arcades d'eau et de l'abrevoir</v>
      </c>
      <c r="C175" s="92"/>
      <c r="D175" s="92"/>
      <c r="E175" s="93"/>
    </row>
    <row r="176" spans="2:5" x14ac:dyDescent="0.4">
      <c r="B176" s="91" t="str">
        <f>'Analyse des réponses'!P136</f>
        <v>101 réponses : Végétaliser la zone</v>
      </c>
      <c r="C176" s="92"/>
      <c r="D176" s="92"/>
      <c r="E176" s="93"/>
    </row>
    <row r="177" spans="2:5" x14ac:dyDescent="0.4">
      <c r="B177" s="91" t="str">
        <f>'Analyse des réponses'!P137</f>
        <v>95 réponses : Recréer un jardin des thermes comme en 1900 et favoriser l'accès piétons aux Thermes par le Cours Sextius</v>
      </c>
      <c r="C177" s="92"/>
      <c r="D177" s="92"/>
      <c r="E177" s="93"/>
    </row>
    <row r="178" spans="2:5" x14ac:dyDescent="0.4">
      <c r="B178" s="91" t="str">
        <f>'Analyse des réponses'!P138</f>
        <v>85 réponses : Mise en place d'un marché à thème, bio, qualitatif et local</v>
      </c>
      <c r="C178" s="92"/>
      <c r="D178" s="92"/>
      <c r="E178" s="93"/>
    </row>
    <row r="179" spans="2:5" x14ac:dyDescent="0.4">
      <c r="B179" s="91" t="str">
        <f>'Analyse des réponses'!P139</f>
        <v>69 réponses : Supprimer le stationnement</v>
      </c>
      <c r="C179" s="92"/>
      <c r="D179" s="92"/>
      <c r="E179" s="93"/>
    </row>
    <row r="180" spans="2:5" x14ac:dyDescent="0.4">
      <c r="B180" s="91" t="str">
        <f>'Analyse des réponses'!P140</f>
        <v xml:space="preserve">3 réponses : Parking temporaire </v>
      </c>
      <c r="C180" s="92"/>
      <c r="D180" s="92"/>
      <c r="E180" s="93"/>
    </row>
    <row r="181" spans="2:5" x14ac:dyDescent="0.4">
      <c r="B181" s="91" t="str">
        <f>'Analyse des réponses'!P141</f>
        <v>1 réponse : Cette place est un element notoire et un veritable patrimoine sur la commune. Il n'est pas concevable que cette place soit destine a accueillir du stationnelent et doit retrouver son role d'antan, a savoir un lieu priviliegiant le bien etre en accord avec les eaux de Aix et les espaces vert peu presents sur ce site.</v>
      </c>
      <c r="C181" s="92"/>
      <c r="D181" s="92"/>
      <c r="E181" s="93"/>
    </row>
    <row r="182" spans="2:5" x14ac:dyDescent="0.4">
      <c r="B182" s="91" t="str">
        <f>'Analyse des réponses'!P142</f>
        <v>1 réponse : Prévoir des petits endroits pour les chiens…</v>
      </c>
      <c r="C182" s="92"/>
      <c r="D182" s="92"/>
      <c r="E182" s="93"/>
    </row>
    <row r="183" spans="2:5" x14ac:dyDescent="0.4">
      <c r="B183" s="91" t="str">
        <f>'Analyse des réponses'!P143</f>
        <v>1 réponse : Attention à l'entretien une fois le projet réalisé. Aujourd'hui c'est abandonné !</v>
      </c>
      <c r="C183" s="92"/>
      <c r="D183" s="92"/>
      <c r="E183" s="93"/>
    </row>
    <row r="184" spans="2:5" x14ac:dyDescent="0.4">
      <c r="B184" s="91" t="str">
        <f>'Analyse des réponses'!P144</f>
        <v>3 réponses sans avis</v>
      </c>
      <c r="C184" s="92"/>
      <c r="D184" s="92"/>
      <c r="E184" s="93"/>
    </row>
    <row r="185" spans="2:5" ht="13" thickBot="1" x14ac:dyDescent="0.45">
      <c r="B185" s="99"/>
      <c r="C185" s="100"/>
      <c r="D185" s="100"/>
      <c r="E185" s="101"/>
    </row>
    <row r="186" spans="2:5" ht="13" thickBot="1" x14ac:dyDescent="0.45">
      <c r="B186" s="92"/>
      <c r="C186" s="92"/>
      <c r="D186" s="92"/>
      <c r="E186" s="92"/>
    </row>
    <row r="187" spans="2:5" x14ac:dyDescent="0.4">
      <c r="B187" s="84" t="str">
        <f>'Analyse des réponses'!Q134</f>
        <v>Grands commerces du Cours Sextius</v>
      </c>
      <c r="C187" s="85"/>
      <c r="D187" s="85"/>
      <c r="E187" s="86"/>
    </row>
    <row r="188" spans="2:5" x14ac:dyDescent="0.4">
      <c r="B188" s="91" t="str">
        <f>'Analyse des réponses'!Q135</f>
        <v>84 réponses : Grande surface alimentaire Bio - Type Marcel &amp; Fils</v>
      </c>
      <c r="C188" s="92"/>
      <c r="D188" s="92"/>
      <c r="E188" s="93"/>
    </row>
    <row r="189" spans="2:5" x14ac:dyDescent="0.4">
      <c r="B189" s="91" t="str">
        <f>'Analyse des réponses'!Q136</f>
        <v>58 réponses : Grande Brasserie</v>
      </c>
      <c r="C189" s="92"/>
      <c r="D189" s="92"/>
      <c r="E189" s="93"/>
    </row>
    <row r="190" spans="2:5" x14ac:dyDescent="0.4">
      <c r="B190" s="91" t="str">
        <f>'Analyse des réponses'!Q137</f>
        <v>47 réponses : Laboratoire d'analyse Medical / Maison de santé</v>
      </c>
      <c r="C190" s="92"/>
      <c r="D190" s="92"/>
      <c r="E190" s="93"/>
    </row>
    <row r="191" spans="2:5" x14ac:dyDescent="0.4">
      <c r="B191" s="91" t="str">
        <f>'Analyse des réponses'!Q138</f>
        <v>33 réponses : Concept Store/ Espace partagé /Coworking / Grande Halle</v>
      </c>
      <c r="C191" s="92"/>
      <c r="D191" s="92"/>
      <c r="E191" s="93"/>
    </row>
    <row r="192" spans="2:5" x14ac:dyDescent="0.4">
      <c r="B192" s="91" t="str">
        <f>'Analyse des réponses'!Q139</f>
        <v>23 réponses : Local de mobilier - Type IKEA / Alinéa</v>
      </c>
      <c r="C192" s="92"/>
      <c r="D192" s="92"/>
      <c r="E192" s="93"/>
    </row>
    <row r="193" spans="2:5" x14ac:dyDescent="0.4">
      <c r="B193" s="91" t="str">
        <f>'Analyse des réponses'!Q140</f>
        <v>18 réponses : Salle de sport - Type Basic Fit</v>
      </c>
      <c r="C193" s="92"/>
      <c r="D193" s="92"/>
      <c r="E193" s="93"/>
    </row>
    <row r="194" spans="2:5" x14ac:dyDescent="0.4">
      <c r="B194" s="91" t="str">
        <f>'Analyse des réponses'!Q141</f>
        <v xml:space="preserve">1 réponse : cabaret/club de jazz/café-théatre </v>
      </c>
      <c r="C194" s="92"/>
      <c r="D194" s="92"/>
      <c r="E194" s="93"/>
    </row>
    <row r="195" spans="2:5" x14ac:dyDescent="0.4">
      <c r="B195" s="91" t="str">
        <f>'Analyse des réponses'!Q142</f>
        <v>1 réponse : Halle avec restauration style Saluhall à Malmö en Suède pays connu pour son bien vivre</v>
      </c>
      <c r="C195" s="92"/>
      <c r="D195" s="92"/>
      <c r="E195" s="93"/>
    </row>
    <row r="196" spans="2:5" x14ac:dyDescent="0.4">
      <c r="B196" s="91" t="str">
        <f>'Analyse des réponses'!Q143</f>
        <v>1 réponse : magasins producteurs locaux ( valorisation terroir- circuits courts)</v>
      </c>
      <c r="C196" s="92"/>
      <c r="D196" s="92"/>
      <c r="E196" s="93"/>
    </row>
    <row r="197" spans="2:5" x14ac:dyDescent="0.4">
      <c r="B197" s="91" t="str">
        <f>'Analyse des réponses'!Q144</f>
        <v>1 réponse : creation de salle d exposition sur l histoire d aix en provence</v>
      </c>
      <c r="C197" s="92"/>
      <c r="D197" s="92"/>
      <c r="E197" s="93"/>
    </row>
    <row r="198" spans="2:5" x14ac:dyDescent="0.4">
      <c r="B198" s="91" t="str">
        <f>'Analyse des réponses'!Q145</f>
        <v>4 réponses sans avis</v>
      </c>
      <c r="C198" s="92"/>
      <c r="D198" s="92"/>
      <c r="E198" s="93"/>
    </row>
    <row r="199" spans="2:5" ht="13" thickBot="1" x14ac:dyDescent="0.45">
      <c r="B199" s="99"/>
      <c r="C199" s="100"/>
      <c r="D199" s="100"/>
      <c r="E199" s="101"/>
    </row>
    <row r="200" spans="2:5" ht="13" thickBot="1" x14ac:dyDescent="0.45">
      <c r="B200" s="92"/>
      <c r="C200" s="92"/>
      <c r="D200" s="92"/>
      <c r="E200" s="92"/>
    </row>
    <row r="201" spans="2:5" x14ac:dyDescent="0.4">
      <c r="B201" s="84" t="str">
        <f>'Analyse des réponses'!R134</f>
        <v>Activité sur le Cours Sextius</v>
      </c>
      <c r="C201" s="85"/>
      <c r="D201" s="85"/>
      <c r="E201" s="86"/>
    </row>
    <row r="202" spans="2:5" x14ac:dyDescent="0.4">
      <c r="B202" s="91" t="str">
        <f>'Analyse des réponses'!R135</f>
        <v>99 réponses : Marché de produits locaux/bio sur l'avenue des Thermes</v>
      </c>
      <c r="C202" s="92"/>
      <c r="D202" s="92"/>
      <c r="E202" s="93"/>
    </row>
    <row r="203" spans="2:5" x14ac:dyDescent="0.4">
      <c r="B203" s="91" t="str">
        <f>'Analyse des réponses'!R136</f>
        <v>83 réponses : Marché nocturne l'été sur la bas du Cours Sexitus</v>
      </c>
      <c r="C203" s="92"/>
      <c r="D203" s="92"/>
      <c r="E203" s="93"/>
    </row>
    <row r="204" spans="2:5" x14ac:dyDescent="0.4">
      <c r="B204" s="91" t="str">
        <f>'Analyse des réponses'!R137</f>
        <v>73 réponses : Marché de Noël sur le bas du Cours Sextius</v>
      </c>
      <c r="C204" s="92"/>
      <c r="D204" s="92"/>
      <c r="E204" s="93"/>
    </row>
    <row r="205" spans="2:5" x14ac:dyDescent="0.4">
      <c r="B205" s="91" t="str">
        <f>'Analyse des réponses'!R138</f>
        <v>63 réponses : Lieu privilégié du centre ville pour l'organisation d'événements divers (salon, expo...)</v>
      </c>
      <c r="C205" s="92"/>
      <c r="D205" s="92"/>
      <c r="E205" s="93"/>
    </row>
    <row r="206" spans="2:5" x14ac:dyDescent="0.4">
      <c r="B206" s="91" t="str">
        <f>'Analyse des réponses'!R139</f>
        <v>29 réponses : Vide Grenier annuel</v>
      </c>
      <c r="C206" s="92"/>
      <c r="D206" s="92"/>
      <c r="E206" s="93"/>
    </row>
    <row r="207" spans="2:5" x14ac:dyDescent="0.4">
      <c r="B207" s="91" t="str">
        <f>'Analyse des réponses'!R140</f>
        <v>1 réponse : Les activités sont sources de nuisances</v>
      </c>
      <c r="C207" s="92"/>
      <c r="D207" s="92"/>
      <c r="E207" s="93"/>
    </row>
    <row r="208" spans="2:5" x14ac:dyDescent="0.4">
      <c r="B208" s="91" t="str">
        <f>'Analyse des réponses'!R141</f>
        <v xml:space="preserve">1 réponse : Animation type circuits avec manège à thème </v>
      </c>
      <c r="C208" s="92"/>
      <c r="D208" s="92"/>
      <c r="E208" s="93"/>
    </row>
    <row r="209" spans="2:5" x14ac:dyDescent="0.4">
      <c r="B209" s="91" t="str">
        <f>'Analyse des réponses'!R142</f>
        <v>1 réponse : Marcher vivrier</v>
      </c>
      <c r="C209" s="92"/>
      <c r="D209" s="92"/>
      <c r="E209" s="93"/>
    </row>
    <row r="210" spans="2:5" x14ac:dyDescent="0.4">
      <c r="B210" s="91" t="str">
        <f>'Analyse des réponses'!R143</f>
        <v>7 réponses sans avis</v>
      </c>
      <c r="C210" s="92"/>
      <c r="D210" s="92"/>
      <c r="E210" s="93"/>
    </row>
    <row r="211" spans="2:5" ht="13" thickBot="1" x14ac:dyDescent="0.45">
      <c r="B211" s="99"/>
      <c r="C211" s="100"/>
      <c r="D211" s="100"/>
      <c r="E211" s="101"/>
    </row>
    <row r="212" spans="2:5" ht="13" thickBot="1" x14ac:dyDescent="0.45">
      <c r="B212" s="92"/>
      <c r="C212" s="92"/>
      <c r="D212" s="92"/>
      <c r="E212" s="92"/>
    </row>
    <row r="213" spans="2:5" x14ac:dyDescent="0.4">
      <c r="B213" s="84" t="str">
        <f>'Analyse des réponses'!S134</f>
        <v xml:space="preserve">Aménagement de la rue Celony </v>
      </c>
      <c r="C213" s="85"/>
      <c r="D213" s="85"/>
      <c r="E213" s="86"/>
    </row>
    <row r="214" spans="2:5" x14ac:dyDescent="0.4">
      <c r="B214" s="91" t="str">
        <f>'Analyse des réponses'!S135</f>
        <v>68 réponses : Piétonisation avec mise en place d'une borne à l'angle de le rue des Chartreux + sens interdit sauf riverain pour la rue Gauffredy</v>
      </c>
      <c r="C214" s="92"/>
      <c r="D214" s="92"/>
      <c r="E214" s="93"/>
    </row>
    <row r="215" spans="2:5" x14ac:dyDescent="0.4">
      <c r="B215" s="91" t="str">
        <f>'Analyse des réponses'!S136</f>
        <v>68 réponses : Création d'une végétalisation de la rue pour agrandissement de la couronne verte entre la pavillon Vendôme et le Pavillon Gauffredy (Puis le parc de l'amphitéatheatre à plus long terme)</v>
      </c>
      <c r="C215" s="92"/>
      <c r="D215" s="92"/>
      <c r="E215" s="93"/>
    </row>
    <row r="216" spans="2:5" x14ac:dyDescent="0.4">
      <c r="B216" s="91" t="str">
        <f>'Analyse des réponses'!S137</f>
        <v>61 réponses : Suppression des potelets anti-stationnement</v>
      </c>
      <c r="C216" s="92"/>
      <c r="D216" s="92"/>
      <c r="E216" s="93"/>
    </row>
    <row r="217" spans="2:5" x14ac:dyDescent="0.4">
      <c r="B217" s="91" t="str">
        <f>'Analyse des réponses'!S138</f>
        <v>51 réponses : Accès à la rue réservée aux riverains (Panneau sens interdit sauf riverain)</v>
      </c>
      <c r="C217" s="92"/>
      <c r="D217" s="92"/>
      <c r="E217" s="93"/>
    </row>
    <row r="218" spans="2:5" x14ac:dyDescent="0.4">
      <c r="B218" s="91" t="str">
        <f>'Analyse des réponses'!S139</f>
        <v>4 réponses : Borne avec accès pour riverains, diablines et commercants</v>
      </c>
      <c r="C218" s="92"/>
      <c r="D218" s="92"/>
      <c r="E218" s="93"/>
    </row>
    <row r="219" spans="2:5" x14ac:dyDescent="0.4">
      <c r="B219" s="91" t="str">
        <f>'Analyse des réponses'!S140</f>
        <v>4 réponses : Borne avec accès pour riverains, diablines et commercants</v>
      </c>
      <c r="C219" s="92"/>
      <c r="D219" s="92"/>
      <c r="E219" s="93"/>
    </row>
    <row r="220" spans="2:5" x14ac:dyDescent="0.4">
      <c r="B220" s="91" t="str">
        <f>'Analyse des réponses'!S141</f>
        <v>3 réponses : Accés PMR</v>
      </c>
      <c r="C220" s="92"/>
      <c r="D220" s="92"/>
      <c r="E220" s="93"/>
    </row>
    <row r="221" spans="2:5" x14ac:dyDescent="0.4">
      <c r="B221" s="91" t="str">
        <f>'Analyse des réponses'!S142</f>
        <v>1 réponse : Nécessité de bornes car le sens interdit sauf riverain n'a que peu d'effets.</v>
      </c>
      <c r="C221" s="92"/>
      <c r="D221" s="92"/>
      <c r="E221" s="93"/>
    </row>
    <row r="222" spans="2:5" x14ac:dyDescent="0.4">
      <c r="B222" s="91" t="str">
        <f>'Analyse des réponses'!S143</f>
        <v>1 réponse : Borne à partir de la rue Emile Tavan</v>
      </c>
      <c r="C222" s="92"/>
      <c r="D222" s="92"/>
      <c r="E222" s="93"/>
    </row>
    <row r="223" spans="2:5" x14ac:dyDescent="0.4">
      <c r="B223" s="91" t="str">
        <f>'Analyse des réponses'!S144</f>
        <v xml:space="preserve">1 réponse : Que cette rue devienne praticable aux velos, pousettes. Fin des trottoirs ridicules des potelets inutiles etc  </v>
      </c>
      <c r="C223" s="92"/>
      <c r="D223" s="92"/>
      <c r="E223" s="93"/>
    </row>
    <row r="224" spans="2:5" x14ac:dyDescent="0.4">
      <c r="B224" s="91" t="str">
        <f>'Analyse des réponses'!S145</f>
        <v>1 réponse : Si suppression des potelets, crainte de stationnement de certains riverains et motos</v>
      </c>
      <c r="C224" s="92"/>
      <c r="D224" s="92"/>
      <c r="E224" s="93"/>
    </row>
    <row r="225" spans="2:5" x14ac:dyDescent="0.4">
      <c r="B225" s="91" t="str">
        <f>'Analyse des réponses'!S146</f>
        <v>1 réponse :  laisser accessible en voiture et utilitaires sinon c'est la mort du quartier si plus aucun commerçant; et si plus de circulation = plus de commerçants</v>
      </c>
      <c r="C225" s="92"/>
      <c r="D225" s="92"/>
      <c r="E225" s="93"/>
    </row>
    <row r="226" spans="2:5" x14ac:dyDescent="0.4">
      <c r="B226" s="91" t="str">
        <f>'Analyse des réponses'!S147</f>
        <v>1 réponse : Le sens interdit sauf riverains doit être posé au niveau du bd de la Molle.</v>
      </c>
      <c r="C226" s="92"/>
      <c r="D226" s="92"/>
      <c r="E226" s="93"/>
    </row>
    <row r="227" spans="2:5" x14ac:dyDescent="0.4">
      <c r="B227" s="91" t="str">
        <f>'Analyse des réponses'!S148</f>
        <v>9 réponses sans avis</v>
      </c>
      <c r="C227" s="92"/>
      <c r="D227" s="92"/>
      <c r="E227" s="93"/>
    </row>
    <row r="228" spans="2:5" ht="13" thickBot="1" x14ac:dyDescent="0.45">
      <c r="B228" s="99"/>
      <c r="C228" s="100"/>
      <c r="D228" s="100"/>
      <c r="E228" s="101"/>
    </row>
    <row r="229" spans="2:5" ht="13" thickBot="1" x14ac:dyDescent="0.45">
      <c r="B229" s="92"/>
      <c r="C229" s="92"/>
      <c r="D229" s="92"/>
      <c r="E229" s="92"/>
    </row>
    <row r="230" spans="2:5" x14ac:dyDescent="0.4">
      <c r="B230" s="84" t="str">
        <f>'Analyse des réponses'!T134</f>
        <v>Aménagement de la rue Emile Tavan</v>
      </c>
      <c r="C230" s="85"/>
      <c r="D230" s="85"/>
      <c r="E230" s="86"/>
    </row>
    <row r="231" spans="2:5" x14ac:dyDescent="0.4">
      <c r="B231" s="91" t="str">
        <f>'Analyse des réponses'!T135</f>
        <v>88 réponses : Création de container de tri sélectif enterrés</v>
      </c>
      <c r="C231" s="92"/>
      <c r="D231" s="92"/>
      <c r="E231" s="93"/>
    </row>
    <row r="232" spans="2:5" x14ac:dyDescent="0.4">
      <c r="B232" s="91" t="str">
        <f>'Analyse des réponses'!T136</f>
        <v>59 réponses : Création d'une esplanade piétonne entre la rue celony et le parking des beaux arts</v>
      </c>
      <c r="C232" s="92"/>
      <c r="D232" s="92"/>
      <c r="E232" s="93"/>
    </row>
    <row r="233" spans="2:5" x14ac:dyDescent="0.4">
      <c r="B233" s="91" t="str">
        <f>'Analyse des réponses'!T137</f>
        <v>51 réponses : Rue piétonne depuis la rue de la Molle vers la rue Celony avec borne</v>
      </c>
      <c r="C233" s="92"/>
      <c r="D233" s="92"/>
      <c r="E233" s="93"/>
    </row>
    <row r="234" spans="2:5" x14ac:dyDescent="0.4">
      <c r="B234" s="91" t="str">
        <f>'Analyse des réponses'!T138</f>
        <v>45 réponses : Création d'un terrain de pétanque</v>
      </c>
      <c r="C234" s="92"/>
      <c r="D234" s="92"/>
      <c r="E234" s="93"/>
    </row>
    <row r="235" spans="2:5" x14ac:dyDescent="0.4">
      <c r="B235" s="91" t="str">
        <f>'Analyse des réponses'!T139</f>
        <v>37 réponses : Conservation des places de parking existantes</v>
      </c>
      <c r="C235" s="92"/>
      <c r="D235" s="92"/>
      <c r="E235" s="93"/>
    </row>
    <row r="236" spans="2:5" x14ac:dyDescent="0.4">
      <c r="B236" s="91" t="str">
        <f>'Analyse des réponses'!T140</f>
        <v>27 réponses : Voie à double sens jusqu'au parking des Beaux Arts</v>
      </c>
      <c r="C236" s="92"/>
      <c r="D236" s="92"/>
      <c r="E236" s="93"/>
    </row>
    <row r="237" spans="2:5" x14ac:dyDescent="0.4">
      <c r="B237" s="91" t="str">
        <f>'Analyse des réponses'!T141</f>
        <v>2 réponse : végétalisation , Surtout des arbres merci et sauver les arbres de la rue Tavan près du petit duc merci</v>
      </c>
      <c r="C237" s="92"/>
      <c r="D237" s="92"/>
      <c r="E237" s="93"/>
    </row>
    <row r="238" spans="2:5" x14ac:dyDescent="0.4">
      <c r="B238" s="91" t="str">
        <f>'Analyse des réponses'!T142</f>
        <v xml:space="preserve">1 réponse :  circulation actuelle  pour une sortie  nord </v>
      </c>
      <c r="C238" s="92"/>
      <c r="D238" s="92"/>
      <c r="E238" s="93"/>
    </row>
    <row r="239" spans="2:5" x14ac:dyDescent="0.4">
      <c r="B239" s="91" t="str">
        <f>'Analyse des réponses'!T143</f>
        <v>1 réponse :  A ce jour 300 000 € récent d'aménagement pour rebetonner vers les cyprés (angle molle / Tavan) alors qu'il y avait possibilité de végétaliser</v>
      </c>
      <c r="C239" s="92"/>
      <c r="D239" s="92"/>
      <c r="E239" s="93"/>
    </row>
    <row r="240" spans="2:5" x14ac:dyDescent="0.4">
      <c r="B240" s="91" t="str">
        <f>'Analyse des réponses'!T144</f>
        <v>1 réponse :  laisser accessible en voiture</v>
      </c>
      <c r="C240" s="92"/>
      <c r="D240" s="92"/>
      <c r="E240" s="93"/>
    </row>
    <row r="241" spans="2:5" x14ac:dyDescent="0.4">
      <c r="B241" s="91" t="str">
        <f>'Analyse des réponses'!T145</f>
        <v>13 réponses sans avis</v>
      </c>
      <c r="C241" s="92"/>
      <c r="D241" s="92"/>
      <c r="E241" s="93"/>
    </row>
    <row r="242" spans="2:5" ht="13" thickBot="1" x14ac:dyDescent="0.45">
      <c r="B242" s="99"/>
      <c r="C242" s="100"/>
      <c r="D242" s="100"/>
      <c r="E242" s="101"/>
    </row>
    <row r="243" spans="2:5" ht="13" thickBot="1" x14ac:dyDescent="0.45">
      <c r="B243" s="92"/>
      <c r="C243" s="92"/>
      <c r="D243" s="92"/>
      <c r="E243" s="92"/>
    </row>
    <row r="244" spans="2:5" x14ac:dyDescent="0.4">
      <c r="B244" s="84" t="str">
        <f>'Analyse des réponses'!U134</f>
        <v>Aménagement de la rue Van Loo</v>
      </c>
      <c r="C244" s="85"/>
      <c r="D244" s="85"/>
      <c r="E244" s="86"/>
    </row>
    <row r="245" spans="2:5" x14ac:dyDescent="0.4">
      <c r="B245" s="91" t="str">
        <f>'Analyse des réponses'!U135</f>
        <v>92 réponses : Piétonnisation + borne sens unique depuis Rue Célony vers Cours Sextius</v>
      </c>
      <c r="C245" s="92"/>
      <c r="D245" s="92"/>
      <c r="E245" s="93"/>
    </row>
    <row r="246" spans="2:5" x14ac:dyDescent="0.4">
      <c r="B246" s="91" t="str">
        <f>'Analyse des réponses'!U136</f>
        <v>65 réponses : Suppression des potelets anti-stationnement</v>
      </c>
      <c r="C246" s="92"/>
      <c r="D246" s="92"/>
      <c r="E246" s="93"/>
    </row>
    <row r="247" spans="2:5" x14ac:dyDescent="0.4">
      <c r="B247" s="91" t="str">
        <f>'Analyse des réponses'!U137</f>
        <v>31 réponses : Piétonnisation + borne sens unique depuis Cous Sextius vers Rue Célony</v>
      </c>
      <c r="C247" s="92"/>
      <c r="D247" s="92"/>
      <c r="E247" s="93"/>
    </row>
    <row r="248" spans="2:5" x14ac:dyDescent="0.4">
      <c r="B248" s="91" t="str">
        <f>'Analyse des réponses'!U138</f>
        <v>1 réponse :  laisser accessible en voiture</v>
      </c>
      <c r="C248" s="92"/>
      <c r="D248" s="92"/>
      <c r="E248" s="93"/>
    </row>
    <row r="249" spans="2:5" x14ac:dyDescent="0.4">
      <c r="B249" s="91" t="str">
        <f>'Analyse des réponses'!U139</f>
        <v>8 réponses sans avis</v>
      </c>
      <c r="C249" s="92"/>
      <c r="D249" s="92"/>
      <c r="E249" s="93"/>
    </row>
    <row r="250" spans="2:5" ht="13" thickBot="1" x14ac:dyDescent="0.45">
      <c r="B250" s="99"/>
      <c r="C250" s="100"/>
      <c r="D250" s="100"/>
      <c r="E250" s="101"/>
    </row>
    <row r="251" spans="2:5" ht="13" thickBot="1" x14ac:dyDescent="0.45">
      <c r="B251" s="92"/>
      <c r="C251" s="92"/>
      <c r="D251" s="92"/>
      <c r="E251" s="92"/>
    </row>
    <row r="252" spans="2:5" x14ac:dyDescent="0.4">
      <c r="B252" s="84" t="str">
        <f>'Analyse des réponses'!V134</f>
        <v xml:space="preserve">Aménagement des ruelles internes </v>
      </c>
      <c r="C252" s="85"/>
      <c r="D252" s="85"/>
      <c r="E252" s="86"/>
    </row>
    <row r="253" spans="2:5" x14ac:dyDescent="0.4">
      <c r="B253" s="61"/>
      <c r="C253" s="62"/>
      <c r="D253" s="62"/>
      <c r="E253" s="63"/>
    </row>
    <row r="254" spans="2:5" x14ac:dyDescent="0.4">
      <c r="B254" s="91" t="str">
        <f>'Analyse des réponses'!V135</f>
        <v>96 réponses : Zone piétonne avec bornes</v>
      </c>
      <c r="C254" s="92"/>
      <c r="D254" s="92"/>
      <c r="E254" s="93"/>
    </row>
    <row r="255" spans="2:5" x14ac:dyDescent="0.4">
      <c r="B255" s="91" t="str">
        <f>'Analyse des réponses'!V136</f>
        <v>54 réponses : Suppression des potelets anti-stationnement</v>
      </c>
      <c r="C255" s="92"/>
      <c r="D255" s="92"/>
      <c r="E255" s="93"/>
    </row>
    <row r="256" spans="2:5" x14ac:dyDescent="0.4">
      <c r="B256" s="91" t="str">
        <f>'Analyse des réponses'!V137</f>
        <v>77 réponses : Suppression du béton bitumineux et réfection des voiries par un revêtement alternatif (pavé, béton désactivé, calade...)</v>
      </c>
      <c r="C256" s="92"/>
      <c r="D256" s="92"/>
      <c r="E256" s="93"/>
    </row>
    <row r="257" spans="2:5" x14ac:dyDescent="0.4">
      <c r="B257" s="91" t="str">
        <f>'Analyse des réponses'!V138</f>
        <v>2 réponses :  laisser accessible en voiture</v>
      </c>
      <c r="C257" s="92"/>
      <c r="D257" s="92"/>
      <c r="E257" s="93"/>
    </row>
    <row r="258" spans="2:5" x14ac:dyDescent="0.4">
      <c r="B258" s="91" t="str">
        <f>'Analyse des réponses'!V139</f>
        <v>2 réponses : béton desactivé</v>
      </c>
      <c r="C258" s="92"/>
      <c r="D258" s="92"/>
      <c r="E258" s="93"/>
    </row>
    <row r="259" spans="2:5" x14ac:dyDescent="0.4">
      <c r="B259" s="91" t="str">
        <f>'Analyse des réponses'!V140</f>
        <v>2 réponse :  Pietonisation avec des sens interdit pas de bornes</v>
      </c>
      <c r="C259" s="92"/>
      <c r="D259" s="92"/>
      <c r="E259" s="93"/>
    </row>
    <row r="260" spans="2:5" x14ac:dyDescent="0.4">
      <c r="B260" s="91" t="str">
        <f>'Analyse des réponses'!V141</f>
        <v>1 réponse : végétalisation</v>
      </c>
      <c r="C260" s="92"/>
      <c r="D260" s="92"/>
      <c r="E260" s="93"/>
    </row>
    <row r="261" spans="2:5" x14ac:dyDescent="0.4">
      <c r="B261" s="91" t="str">
        <f>'Analyse des réponses'!V142</f>
        <v xml:space="preserve">1 réponse : Containers tris selectifs enterrés </v>
      </c>
      <c r="C261" s="92"/>
      <c r="D261" s="92"/>
      <c r="E261" s="93"/>
    </row>
    <row r="262" spans="2:5" x14ac:dyDescent="0.4">
      <c r="B262" s="91" t="str">
        <f>'Analyse des réponses'!V143</f>
        <v>1 réponse : Rendre les rues aux pietons, car de nombreux parents deposant leurs enfants oublient les regles de bonne conduite et representent un vrai risque.</v>
      </c>
      <c r="C262" s="92"/>
      <c r="D262" s="92"/>
      <c r="E262" s="93"/>
    </row>
    <row r="263" spans="2:5" x14ac:dyDescent="0.4">
      <c r="B263" s="91" t="str">
        <f>'Analyse des réponses'!V144</f>
        <v>14 réponses sans avis</v>
      </c>
      <c r="C263" s="92"/>
      <c r="D263" s="92"/>
      <c r="E263" s="93"/>
    </row>
    <row r="264" spans="2:5" ht="13" thickBot="1" x14ac:dyDescent="0.45">
      <c r="B264" s="99"/>
      <c r="C264" s="100"/>
      <c r="D264" s="100"/>
      <c r="E264" s="101"/>
    </row>
    <row r="265" spans="2:5" ht="13" thickBot="1" x14ac:dyDescent="0.45">
      <c r="B265" s="92"/>
      <c r="C265" s="92"/>
      <c r="D265" s="92"/>
      <c r="E265" s="92"/>
    </row>
    <row r="266" spans="2:5" x14ac:dyDescent="0.4">
      <c r="B266" s="84" t="str">
        <f>'Analyse des réponses'!W134</f>
        <v>Quels seraient vos souhaits pour la requalification du Boulevard de la République ?</v>
      </c>
      <c r="C266" s="85"/>
      <c r="D266" s="85"/>
      <c r="E266" s="86"/>
    </row>
    <row r="267" spans="2:5" x14ac:dyDescent="0.4">
      <c r="B267" s="76" t="str">
        <f>'Analyse des réponses'!W135</f>
        <v xml:space="preserve">Aménagement : </v>
      </c>
      <c r="C267" s="77"/>
      <c r="D267" s="77"/>
      <c r="E267" s="78"/>
    </row>
    <row r="268" spans="2:5" x14ac:dyDescent="0.4">
      <c r="B268" s="91" t="str">
        <f>'Analyse des réponses'!W136</f>
        <v xml:space="preserve">28 réponses : Elargir le trottoir (Grand espace piéton) </v>
      </c>
      <c r="C268" s="92"/>
      <c r="D268" s="92"/>
      <c r="E268" s="93"/>
    </row>
    <row r="269" spans="2:5" x14ac:dyDescent="0.4">
      <c r="B269" s="91" t="str">
        <f>'Analyse des réponses'!W137</f>
        <v>16 réponses : Pistes cyclables</v>
      </c>
      <c r="C269" s="92"/>
      <c r="D269" s="92"/>
      <c r="E269" s="93"/>
    </row>
    <row r="270" spans="2:5" x14ac:dyDescent="0.4">
      <c r="B270" s="91" t="str">
        <f>'Analyse des réponses'!W138</f>
        <v>12 réponses : Fluidifier/réduire la circulation</v>
      </c>
      <c r="C270" s="92"/>
      <c r="D270" s="92"/>
      <c r="E270" s="93"/>
    </row>
    <row r="271" spans="2:5" x14ac:dyDescent="0.4">
      <c r="B271" s="91" t="str">
        <f>'Analyse des réponses'!W139</f>
        <v>10 réponses :  limitation du passage des bus (dévoiement vers la gare routière en passant sous le pont végétalisé) / bus moins grands et electriques</v>
      </c>
      <c r="C271" s="92"/>
      <c r="D271" s="92"/>
      <c r="E271" s="93"/>
    </row>
    <row r="272" spans="2:5" x14ac:dyDescent="0.4">
      <c r="B272" s="91" t="str">
        <f>'Analyse des réponses'!W140</f>
        <v>11 réponses : double sens de circulation (notamment emprunter le cours Sextius s'il est à double sens. )</v>
      </c>
      <c r="C272" s="92"/>
      <c r="D272" s="92"/>
      <c r="E272" s="93"/>
    </row>
    <row r="273" spans="2:5" x14ac:dyDescent="0.4">
      <c r="B273" s="91" t="str">
        <f>'Analyse des réponses'!W141</f>
        <v>5 réponses : Le laisser tel quel</v>
      </c>
      <c r="C273" s="92"/>
      <c r="D273" s="92"/>
      <c r="E273" s="93"/>
    </row>
    <row r="274" spans="2:5" x14ac:dyDescent="0.4">
      <c r="B274" s="91" t="str">
        <f>'Analyse des réponses'!W142</f>
        <v>4 réponses : Affichage en amont des informations pour le stationnement  (du type nouvel accès rotonde ou place de parkings disponibles).</v>
      </c>
      <c r="C274" s="92"/>
      <c r="D274" s="92"/>
      <c r="E274" s="93"/>
    </row>
    <row r="275" spans="2:5" x14ac:dyDescent="0.4">
      <c r="B275" s="91" t="str">
        <f>'Analyse des réponses'!W143</f>
        <v>4 réponses : A sens unique</v>
      </c>
      <c r="C275" s="92"/>
      <c r="D275" s="92"/>
      <c r="E275" s="93"/>
    </row>
    <row r="276" spans="2:5" x14ac:dyDescent="0.4">
      <c r="B276" s="91" t="str">
        <f>'Analyse des réponses'!W144</f>
        <v>3 réponses : Sécurisation des passages piéton</v>
      </c>
      <c r="C276" s="92"/>
      <c r="D276" s="92"/>
      <c r="E276" s="93"/>
    </row>
    <row r="277" spans="2:5" x14ac:dyDescent="0.4">
      <c r="B277" s="91" t="str">
        <f>'Analyse des réponses'!W145</f>
        <v>2 réponses : Voie de bus mutualisé vélo</v>
      </c>
      <c r="C277" s="92"/>
      <c r="D277" s="92"/>
      <c r="E277" s="93"/>
    </row>
    <row r="278" spans="2:5" x14ac:dyDescent="0.4">
      <c r="B278" s="91" t="str">
        <f>'Analyse des réponses'!W146</f>
        <v>2 réponses : Maintenir uniquement la circulation des transports en communs</v>
      </c>
      <c r="C278" s="92"/>
      <c r="D278" s="92"/>
      <c r="E278" s="93"/>
    </row>
    <row r="279" spans="2:5" x14ac:dyDescent="0.4">
      <c r="B279" s="91" t="str">
        <f>'Analyse des réponses'!W147</f>
        <v>2 réponses : Sloution proposée n°2</v>
      </c>
      <c r="C279" s="92"/>
      <c r="D279" s="92"/>
      <c r="E279" s="93"/>
    </row>
    <row r="280" spans="2:5" x14ac:dyDescent="0.4">
      <c r="B280" s="91" t="str">
        <f>'Analyse des réponses'!W148</f>
        <v>2 réponses : Sinspirer du cour Victor Hugo</v>
      </c>
      <c r="C280" s="92"/>
      <c r="D280" s="92"/>
      <c r="E280" s="93"/>
    </row>
    <row r="281" spans="2:5" x14ac:dyDescent="0.4">
      <c r="B281" s="91" t="str">
        <f>'Analyse des réponses'!W149</f>
        <v>1 réponse : Aménager la jonction République Sextius. Faire une placette et faciliter la traversée du boulevard par les piétons.</v>
      </c>
      <c r="C281" s="92"/>
      <c r="D281" s="92"/>
      <c r="E281" s="93"/>
    </row>
    <row r="282" spans="2:5" x14ac:dyDescent="0.4">
      <c r="B282" s="91" t="str">
        <f>'Analyse des réponses'!W150</f>
        <v>1 réponse : Pietonniser au maximum</v>
      </c>
      <c r="C282" s="92"/>
      <c r="D282" s="92"/>
      <c r="E282" s="93"/>
    </row>
    <row r="283" spans="2:5" x14ac:dyDescent="0.4">
      <c r="B283" s="91" t="str">
        <f>'Analyse des réponses'!W151</f>
        <v>1 réponse : Améliorer le revêtement de chaussée pour améliorer la vie des riverains en baissant le niveau sonore</v>
      </c>
      <c r="C283" s="92"/>
      <c r="D283" s="92"/>
      <c r="E283" s="93"/>
    </row>
    <row r="284" spans="2:5" x14ac:dyDescent="0.4">
      <c r="B284" s="91" t="str">
        <f>'Analyse des réponses'!W152</f>
        <v>1 réponse : Repenser la gestion des feux tricolores : aux heures de pointe c'est la grande pagaille</v>
      </c>
      <c r="C284" s="92"/>
      <c r="D284" s="92"/>
      <c r="E284" s="93"/>
    </row>
    <row r="285" spans="2:5" x14ac:dyDescent="0.4">
      <c r="B285" s="76"/>
      <c r="C285" s="77"/>
      <c r="D285" s="77"/>
      <c r="E285" s="78"/>
    </row>
    <row r="286" spans="2:5" x14ac:dyDescent="0.4">
      <c r="B286" s="76" t="str">
        <f>'Analyse des réponses'!W154</f>
        <v>Stationnement</v>
      </c>
      <c r="C286" s="77"/>
      <c r="D286" s="77"/>
      <c r="E286" s="78"/>
    </row>
    <row r="287" spans="2:5" x14ac:dyDescent="0.4">
      <c r="B287" s="91" t="str">
        <f>'Analyse des réponses'!W155</f>
        <v xml:space="preserve"> 5 réponses : places de stationnement à durée limitée </v>
      </c>
      <c r="C287" s="92"/>
      <c r="D287" s="92"/>
      <c r="E287" s="93"/>
    </row>
    <row r="288" spans="2:5" x14ac:dyDescent="0.4">
      <c r="B288" s="91" t="str">
        <f>'Analyse des réponses'!W156</f>
        <v>3 réponses : Limiter/supprimer le stationnement</v>
      </c>
      <c r="C288" s="92"/>
      <c r="D288" s="92"/>
      <c r="E288" s="93"/>
    </row>
    <row r="289" spans="2:5" x14ac:dyDescent="0.4">
      <c r="B289" s="91" t="str">
        <f>'Analyse des réponses'!W157</f>
        <v>3 réponses : Revoir le stationnement anarchique des véhicules</v>
      </c>
      <c r="C289" s="92"/>
      <c r="D289" s="92"/>
      <c r="E289" s="93"/>
    </row>
    <row r="290" spans="2:5" x14ac:dyDescent="0.4">
      <c r="B290" s="91" t="str">
        <f>'Analyse des réponses'!W158</f>
        <v>2 réponses : Rajouter du stationnement</v>
      </c>
      <c r="C290" s="92"/>
      <c r="D290" s="92"/>
      <c r="E290" s="93"/>
    </row>
    <row r="291" spans="2:5" x14ac:dyDescent="0.4">
      <c r="B291" s="91" t="str">
        <f>'Analyse des réponses'!W159</f>
        <v>1 réponse : interdiction stricte des stationnements en double fille</v>
      </c>
      <c r="C291" s="92"/>
      <c r="D291" s="92"/>
      <c r="E291" s="93"/>
    </row>
    <row r="292" spans="2:5" x14ac:dyDescent="0.4">
      <c r="B292" s="91"/>
      <c r="C292" s="92"/>
      <c r="D292" s="92"/>
      <c r="E292" s="93"/>
    </row>
    <row r="293" spans="2:5" x14ac:dyDescent="0.4">
      <c r="B293" s="76" t="str">
        <f>'Analyse des réponses'!W161</f>
        <v>Evironnement/équipement</v>
      </c>
      <c r="C293" s="77"/>
      <c r="D293" s="77"/>
      <c r="E293" s="78"/>
    </row>
    <row r="294" spans="2:5" x14ac:dyDescent="0.4">
      <c r="B294" s="91" t="str">
        <f>'Analyse des réponses'!W162</f>
        <v>9 réponses : Plus de végatilisation / conserver les arbres</v>
      </c>
      <c r="C294" s="92"/>
      <c r="D294" s="92"/>
      <c r="E294" s="93"/>
    </row>
    <row r="295" spans="2:5" x14ac:dyDescent="0.4">
      <c r="B295" s="91" t="str">
        <f>'Analyse des réponses'!W163</f>
        <v>5 réponses : Nécessité de ravalements de façade (incitation, prise en charge, subvention, plan de ravalement, obligation municipale...)</v>
      </c>
      <c r="C295" s="92"/>
      <c r="D295" s="92"/>
      <c r="E295" s="93"/>
    </row>
    <row r="296" spans="2:5" x14ac:dyDescent="0.4">
      <c r="B296" s="91" t="str">
        <f>'Analyse des réponses'!W164</f>
        <v>3 réponses : redonner de la luminosité car très sombre</v>
      </c>
      <c r="C296" s="92"/>
      <c r="D296" s="92"/>
      <c r="E296" s="93"/>
    </row>
    <row r="297" spans="2:5" x14ac:dyDescent="0.4">
      <c r="B297" s="91" t="str">
        <f>'Analyse des réponses'!W165</f>
        <v>3 réponses : Ajouter des containers de tri</v>
      </c>
      <c r="C297" s="92"/>
      <c r="D297" s="92"/>
      <c r="E297" s="93"/>
    </row>
    <row r="298" spans="2:5" x14ac:dyDescent="0.4">
      <c r="B298" s="91" t="str">
        <f>'Analyse des réponses'!W166</f>
        <v>1 réponse : Revoir la propreté</v>
      </c>
      <c r="C298" s="92"/>
      <c r="D298" s="92"/>
      <c r="E298" s="93"/>
    </row>
    <row r="299" spans="2:5" x14ac:dyDescent="0.4">
      <c r="B299" s="91" t="str">
        <f>'Analyse des réponses'!W167</f>
        <v>1 réponse : revêtement différent pour remplacer le béton</v>
      </c>
      <c r="C299" s="92"/>
      <c r="D299" s="92"/>
      <c r="E299" s="93"/>
    </row>
    <row r="300" spans="2:5" x14ac:dyDescent="0.4">
      <c r="B300" s="91" t="str">
        <f>'Analyse des réponses'!W168</f>
        <v>1 réponse : Mise en place de bancs</v>
      </c>
      <c r="C300" s="92"/>
      <c r="D300" s="92"/>
      <c r="E300" s="93"/>
    </row>
    <row r="301" spans="2:5" x14ac:dyDescent="0.4">
      <c r="B301" s="91" t="str">
        <f>'Analyse des réponses'!W169</f>
        <v>1 réponse : Suppression des platanes malades</v>
      </c>
      <c r="C301" s="92"/>
      <c r="D301" s="92"/>
      <c r="E301" s="93"/>
    </row>
    <row r="302" spans="2:5" x14ac:dyDescent="0.4">
      <c r="B302" s="91" t="str">
        <f>'Analyse des réponses'!W170</f>
        <v>1 réponse : Accés PMR</v>
      </c>
      <c r="C302" s="92"/>
      <c r="D302" s="92"/>
      <c r="E302" s="93"/>
    </row>
    <row r="303" spans="2:5" x14ac:dyDescent="0.4">
      <c r="B303" s="91"/>
      <c r="C303" s="92"/>
      <c r="D303" s="92"/>
      <c r="E303" s="93"/>
    </row>
    <row r="304" spans="2:5" x14ac:dyDescent="0.4">
      <c r="B304" s="76" t="str">
        <f>'Analyse des réponses'!W172</f>
        <v xml:space="preserve">Commerces : </v>
      </c>
      <c r="C304" s="77"/>
      <c r="D304" s="77"/>
      <c r="E304" s="78"/>
    </row>
    <row r="305" spans="2:5" x14ac:dyDescent="0.4">
      <c r="B305" s="91" t="str">
        <f>'Analyse des réponses'!W173</f>
        <v>4 réponses : meilleure mise en avant des commerces, requalification des commerces</v>
      </c>
      <c r="C305" s="92"/>
      <c r="D305" s="92"/>
      <c r="E305" s="93"/>
    </row>
    <row r="306" spans="2:5" x14ac:dyDescent="0.4">
      <c r="B306" s="91" t="str">
        <f>'Analyse des réponses'!W174</f>
        <v>2 réponses : Augementation des commerces de bouche</v>
      </c>
      <c r="C306" s="92"/>
      <c r="D306" s="92"/>
      <c r="E306" s="93"/>
    </row>
    <row r="307" spans="2:5" x14ac:dyDescent="0.4">
      <c r="B307" s="91" t="str">
        <f>'Analyse des réponses'!W175</f>
        <v>1 réponse : plus de commerçants, moins de commerces de type uber (livraison à domicile, dark kichen)</v>
      </c>
      <c r="C307" s="92"/>
      <c r="D307" s="92"/>
      <c r="E307" s="93"/>
    </row>
    <row r="308" spans="2:5" x14ac:dyDescent="0.4">
      <c r="B308" s="91"/>
      <c r="C308" s="92"/>
      <c r="D308" s="92"/>
      <c r="E308" s="93"/>
    </row>
    <row r="309" spans="2:5" x14ac:dyDescent="0.4">
      <c r="B309" s="76" t="str">
        <f>'Analyse des réponses'!W177</f>
        <v xml:space="preserve">Divers : </v>
      </c>
      <c r="C309" s="77"/>
      <c r="D309" s="77"/>
      <c r="E309" s="78"/>
    </row>
    <row r="310" spans="2:5" x14ac:dyDescent="0.4">
      <c r="B310" s="91" t="str">
        <f>'Analyse des réponses'!W178</f>
        <v>2 réponses : prolongement du cours Napoléon, pourquoi changer le nom ? ( ou Allee de la fontaine)</v>
      </c>
      <c r="C310" s="92"/>
      <c r="D310" s="92"/>
      <c r="E310" s="93"/>
    </row>
    <row r="311" spans="2:5" x14ac:dyDescent="0.4">
      <c r="B311" s="91" t="str">
        <f>'Analyse des réponses'!W180</f>
        <v>52 réponses sans avis</v>
      </c>
      <c r="C311" s="92"/>
      <c r="D311" s="92"/>
      <c r="E311" s="93"/>
    </row>
    <row r="312" spans="2:5" ht="13" thickBot="1" x14ac:dyDescent="0.45">
      <c r="B312" s="99"/>
      <c r="C312" s="100"/>
      <c r="D312" s="100"/>
      <c r="E312" s="101"/>
    </row>
    <row r="313" spans="2:5" ht="13" thickBot="1" x14ac:dyDescent="0.45">
      <c r="B313" s="92"/>
      <c r="C313" s="92"/>
      <c r="D313" s="92"/>
      <c r="E313" s="92"/>
    </row>
    <row r="314" spans="2:5" x14ac:dyDescent="0.4">
      <c r="B314" s="84" t="str">
        <f>'Analyse des réponses'!X134</f>
        <v>Avez vous d'autres suggestion dans le cadre de la requalification du quartier ?</v>
      </c>
      <c r="C314" s="85"/>
      <c r="D314" s="85"/>
      <c r="E314" s="86"/>
    </row>
    <row r="315" spans="2:5" ht="13.5" customHeight="1" x14ac:dyDescent="0.4">
      <c r="B315" s="91" t="str">
        <f>'Analyse des réponses'!X135</f>
        <v>87 réponses : Création d'une aide financière aux ravalement de façades étendue à l'ensemble du quartier du Faubourg</v>
      </c>
      <c r="C315" s="92"/>
      <c r="D315" s="92"/>
      <c r="E315" s="93"/>
    </row>
    <row r="316" spans="2:5" ht="13.5" customHeight="1" x14ac:dyDescent="0.4">
      <c r="B316" s="91" t="str">
        <f>'Analyse des réponses'!X136</f>
        <v>73 réponses : Mise en place d'un dispositif attractif pour inciter les artistes, artisans et créateurs à s'implanter dans le quartier (loyer bas, aide à l'installation, démarchage...)</v>
      </c>
      <c r="C316" s="92"/>
      <c r="D316" s="92"/>
      <c r="E316" s="93"/>
    </row>
    <row r="317" spans="2:5" ht="13.5" customHeight="1" x14ac:dyDescent="0.4">
      <c r="B317" s="91" t="str">
        <f>'Analyse des réponses'!X137</f>
        <v>62 réponses : Mutualiser une zone de dépose minute sur le Cours Sextius pour l'école, les mariages et les livraisons</v>
      </c>
      <c r="C317" s="92"/>
      <c r="D317" s="92"/>
      <c r="E317" s="93"/>
    </row>
    <row r="318" spans="2:5" ht="13.5" customHeight="1" x14ac:dyDescent="0.4">
      <c r="B318" s="91" t="str">
        <f>'Analyse des réponses'!X138</f>
        <v>52 réponses : Réalisation d'une étude de l'offre et de l'utilité du service des transports en communs (bus) en transit autour du quartier</v>
      </c>
      <c r="C318" s="92"/>
      <c r="D318" s="92"/>
      <c r="E318" s="93"/>
    </row>
    <row r="319" spans="2:5" ht="13.5" customHeight="1" x14ac:dyDescent="0.4">
      <c r="B319" s="91" t="str">
        <f>'Analyse des réponses'!X139</f>
        <v>43 réponses : Révision du PLU pour sur l'ensemble quartier pour prise en compte des spécificités de chaque rue et de la requalification en cours</v>
      </c>
      <c r="C319" s="92"/>
      <c r="D319" s="92"/>
      <c r="E319" s="93"/>
    </row>
    <row r="320" spans="2:5" ht="13.5" customHeight="1" x14ac:dyDescent="0.4">
      <c r="B320" s="91" t="str">
        <f>'Analyse des réponses'!X140</f>
        <v>42 réponses : Création d'un parking pour forrains en lieu et place de la voie de bus entre la rue des Guerriers et la rue des Etuves et entre la rue des Etuves et le Cours Sextius afin de libérer le haut du Cours Sextius</v>
      </c>
      <c r="C320" s="92"/>
      <c r="D320" s="92"/>
      <c r="E320" s="93"/>
    </row>
    <row r="321" spans="2:5" ht="13.5" customHeight="1" x14ac:dyDescent="0.4">
      <c r="B321" s="91" t="str">
        <f>'Analyse des réponses'!X141</f>
        <v>2 réponses : Déploiement de la fibre optique dans le quartier fabourg</v>
      </c>
      <c r="C321" s="92"/>
      <c r="D321" s="92"/>
      <c r="E321" s="93"/>
    </row>
    <row r="322" spans="2:5" ht="13.5" customHeight="1" x14ac:dyDescent="0.4">
      <c r="B322" s="91" t="str">
        <f>'Analyse des réponses'!X142</f>
        <v>2 réponses : Augmenter la sécurité de la zone face aux incivilités récurrentes dans le quartier (patrouille de police, vidéosurveillance...)</v>
      </c>
      <c r="C322" s="92"/>
      <c r="D322" s="92"/>
      <c r="E322" s="93"/>
    </row>
    <row r="323" spans="2:5" ht="13.5" customHeight="1" x14ac:dyDescent="0.4">
      <c r="B323" s="91" t="str">
        <f>'Analyse des réponses'!X143</f>
        <v>1 réponse : s'assurer que les loyers des commerces ne sont pas excessifs sur le cours Sextius</v>
      </c>
      <c r="C323" s="92"/>
      <c r="D323" s="92"/>
      <c r="E323" s="93"/>
    </row>
    <row r="324" spans="2:5" ht="12.75" customHeight="1" x14ac:dyDescent="0.4">
      <c r="B324" s="91" t="str">
        <f>'Analyse des réponses'!X144</f>
        <v>1 réponse : Ajouter des compost publics</v>
      </c>
      <c r="C324" s="92"/>
      <c r="D324" s="92"/>
      <c r="E324" s="93"/>
    </row>
    <row r="325" spans="2:5" ht="13.5" customHeight="1" x14ac:dyDescent="0.4">
      <c r="B325" s="91" t="str">
        <f>'Analyse des réponses'!X145</f>
        <v xml:space="preserve">1 réponse : Passage du parking Cardeurs en parking réservé aux riverains </v>
      </c>
      <c r="C325" s="92"/>
      <c r="D325" s="92"/>
      <c r="E325" s="93"/>
    </row>
    <row r="326" spans="2:5" ht="13.5" customHeight="1" x14ac:dyDescent="0.4">
      <c r="B326" s="91" t="str">
        <f>'Analyse des réponses'!X146</f>
        <v xml:space="preserve"> 1 réponse : meilleur encadrement du pub et des terrasses. </v>
      </c>
      <c r="C326" s="92"/>
      <c r="D326" s="92"/>
      <c r="E326" s="93"/>
    </row>
    <row r="327" spans="2:5" ht="13.5" customHeight="1" x14ac:dyDescent="0.4">
      <c r="B327" s="91" t="str">
        <f>'Analyse des réponses'!X147</f>
        <v>1 réponse : Suppression du nettoyage et ramassage des poubelles aux heures nocturnes.</v>
      </c>
      <c r="C327" s="92"/>
      <c r="D327" s="92"/>
      <c r="E327" s="93"/>
    </row>
    <row r="328" spans="2:5" ht="13.5" customHeight="1" x14ac:dyDescent="0.4">
      <c r="B328" s="91" t="str">
        <f>'Analyse des réponses'!X148</f>
        <v xml:space="preserve">1 réponse : Trouver un accord avec l'architecte des batiments de france pour autoriser l'isolation thermique des batiments par l'extérieur pour améliorer l'efficacité énergétique des batiments anciens dans le cadre de la requalification de ce quartier. </v>
      </c>
      <c r="C328" s="92"/>
      <c r="D328" s="92"/>
      <c r="E328" s="93"/>
    </row>
    <row r="329" spans="2:5" ht="13.5" customHeight="1" x14ac:dyDescent="0.4">
      <c r="B329" s="91" t="str">
        <f>'Analyse des réponses'!X149</f>
        <v>1 réponse : Revoir les modalités de gestion des déchets non triables en particulier dans les petites rues interieures du quartier : les bennes plastiques actuelles sont regulièrement dégradées, déplacée, débordantes...</v>
      </c>
      <c r="C329" s="92"/>
      <c r="D329" s="92"/>
      <c r="E329" s="93"/>
    </row>
    <row r="330" spans="2:5" ht="13.5" customHeight="1" x14ac:dyDescent="0.4">
      <c r="B330" s="91" t="str">
        <f>'Analyse des réponses'!X150</f>
        <v>1 réponse : organiser un nettoyage quotidien des rues comme c'était le cas autrefois.</v>
      </c>
      <c r="C330" s="92"/>
      <c r="D330" s="92"/>
      <c r="E330" s="93"/>
    </row>
    <row r="331" spans="2:5" ht="13.5" customHeight="1" x14ac:dyDescent="0.4">
      <c r="B331" s="91" t="str">
        <f>'Analyse des réponses'!X151</f>
        <v>13 réponses sans avis</v>
      </c>
      <c r="C331" s="92"/>
      <c r="D331" s="92"/>
      <c r="E331" s="93"/>
    </row>
    <row r="332" spans="2:5" ht="13" thickBot="1" x14ac:dyDescent="0.45">
      <c r="B332" s="105"/>
      <c r="C332" s="106"/>
      <c r="D332" s="106"/>
      <c r="E332" s="107"/>
    </row>
    <row r="333" spans="2:5" ht="13" thickBot="1" x14ac:dyDescent="0.45">
      <c r="B333" s="108"/>
      <c r="C333" s="108"/>
      <c r="D333" s="108"/>
      <c r="E333" s="108"/>
    </row>
    <row r="334" spans="2:5" ht="13.25" customHeight="1" x14ac:dyDescent="0.4">
      <c r="B334" s="84" t="s">
        <v>1512</v>
      </c>
      <c r="C334" s="85"/>
      <c r="D334" s="85"/>
      <c r="E334" s="86"/>
    </row>
    <row r="335" spans="2:5" x14ac:dyDescent="0.4">
      <c r="B335" s="91"/>
      <c r="C335" s="92"/>
      <c r="D335" s="92"/>
      <c r="E335" s="93"/>
    </row>
    <row r="336" spans="2:5" x14ac:dyDescent="0.4">
      <c r="B336" s="91"/>
      <c r="C336" s="92"/>
      <c r="D336" s="92"/>
      <c r="E336" s="93"/>
    </row>
    <row r="337" spans="2:5" x14ac:dyDescent="0.4">
      <c r="B337" s="91"/>
      <c r="C337" s="92"/>
      <c r="D337" s="92"/>
      <c r="E337" s="93"/>
    </row>
    <row r="338" spans="2:5" x14ac:dyDescent="0.4">
      <c r="B338" s="91"/>
      <c r="C338" s="92"/>
      <c r="D338" s="92"/>
      <c r="E338" s="93"/>
    </row>
    <row r="339" spans="2:5" x14ac:dyDescent="0.4">
      <c r="B339" s="91"/>
      <c r="C339" s="92"/>
      <c r="D339" s="92"/>
      <c r="E339" s="93"/>
    </row>
    <row r="340" spans="2:5" x14ac:dyDescent="0.4">
      <c r="B340" s="91"/>
      <c r="C340" s="92"/>
      <c r="D340" s="92"/>
      <c r="E340" s="93"/>
    </row>
    <row r="341" spans="2:5" x14ac:dyDescent="0.4">
      <c r="B341" s="91"/>
      <c r="C341" s="92"/>
      <c r="D341" s="92"/>
      <c r="E341" s="93"/>
    </row>
    <row r="342" spans="2:5" x14ac:dyDescent="0.4">
      <c r="B342" s="91"/>
      <c r="C342" s="92"/>
      <c r="D342" s="92"/>
      <c r="E342" s="93"/>
    </row>
    <row r="343" spans="2:5" x14ac:dyDescent="0.4">
      <c r="B343" s="91"/>
      <c r="C343" s="92"/>
      <c r="D343" s="92"/>
      <c r="E343" s="93"/>
    </row>
    <row r="344" spans="2:5" x14ac:dyDescent="0.4">
      <c r="B344" s="91"/>
      <c r="C344" s="92"/>
      <c r="D344" s="92"/>
      <c r="E344" s="93"/>
    </row>
    <row r="345" spans="2:5" x14ac:dyDescent="0.4">
      <c r="B345" s="91"/>
      <c r="C345" s="92"/>
      <c r="D345" s="92"/>
      <c r="E345" s="93"/>
    </row>
    <row r="346" spans="2:5" x14ac:dyDescent="0.4">
      <c r="B346" s="91"/>
      <c r="C346" s="92"/>
      <c r="D346" s="92"/>
      <c r="E346" s="93"/>
    </row>
    <row r="347" spans="2:5" x14ac:dyDescent="0.4">
      <c r="B347" s="91"/>
      <c r="C347" s="92"/>
      <c r="D347" s="92"/>
      <c r="E347" s="93"/>
    </row>
    <row r="348" spans="2:5" x14ac:dyDescent="0.4">
      <c r="B348" s="91"/>
      <c r="C348" s="92"/>
      <c r="D348" s="92"/>
      <c r="E348" s="93"/>
    </row>
    <row r="349" spans="2:5" x14ac:dyDescent="0.4">
      <c r="B349" s="91"/>
      <c r="C349" s="92"/>
      <c r="D349" s="92"/>
      <c r="E349" s="93"/>
    </row>
    <row r="350" spans="2:5" x14ac:dyDescent="0.4">
      <c r="B350" s="91"/>
      <c r="C350" s="92"/>
      <c r="D350" s="92"/>
      <c r="E350" s="93"/>
    </row>
    <row r="351" spans="2:5" ht="13" thickBot="1" x14ac:dyDescent="0.45">
      <c r="B351" s="99"/>
      <c r="C351" s="100"/>
      <c r="D351" s="100"/>
      <c r="E351" s="101"/>
    </row>
    <row r="352" spans="2:5" x14ac:dyDescent="0.4">
      <c r="B352" s="92"/>
      <c r="C352" s="92"/>
      <c r="D352" s="92"/>
      <c r="E352" s="92"/>
    </row>
    <row r="353" spans="2:5" x14ac:dyDescent="0.4">
      <c r="B353" s="92"/>
      <c r="C353" s="92"/>
      <c r="D353" s="92"/>
      <c r="E353" s="92"/>
    </row>
    <row r="354" spans="2:5" x14ac:dyDescent="0.4">
      <c r="B354" s="92"/>
      <c r="C354" s="92"/>
      <c r="D354" s="92"/>
      <c r="E354" s="92"/>
    </row>
    <row r="355" spans="2:5" x14ac:dyDescent="0.4">
      <c r="B355" s="92"/>
      <c r="C355" s="92"/>
      <c r="D355" s="92"/>
      <c r="E355" s="92"/>
    </row>
    <row r="356" spans="2:5" x14ac:dyDescent="0.4">
      <c r="B356" s="92"/>
      <c r="C356" s="92"/>
      <c r="D356" s="92"/>
      <c r="E356" s="92"/>
    </row>
    <row r="357" spans="2:5" x14ac:dyDescent="0.4">
      <c r="B357" s="92"/>
      <c r="C357" s="92"/>
      <c r="D357" s="92"/>
      <c r="E357" s="92"/>
    </row>
    <row r="358" spans="2:5" x14ac:dyDescent="0.4">
      <c r="B358" s="98"/>
      <c r="C358" s="98"/>
      <c r="D358" s="98"/>
      <c r="E358" s="98"/>
    </row>
    <row r="359" spans="2:5" x14ac:dyDescent="0.4">
      <c r="B359" s="98"/>
      <c r="C359" s="98"/>
      <c r="D359" s="98"/>
      <c r="E359" s="98"/>
    </row>
    <row r="360" spans="2:5" x14ac:dyDescent="0.4">
      <c r="B360" s="98"/>
      <c r="C360" s="98"/>
      <c r="D360" s="98"/>
      <c r="E360" s="98"/>
    </row>
    <row r="361" spans="2:5" x14ac:dyDescent="0.4">
      <c r="B361" s="98"/>
      <c r="C361" s="98"/>
      <c r="D361" s="98"/>
      <c r="E361" s="98"/>
    </row>
    <row r="362" spans="2:5" x14ac:dyDescent="0.4">
      <c r="B362" s="98"/>
      <c r="C362" s="98"/>
      <c r="D362" s="98"/>
      <c r="E362" s="98"/>
    </row>
    <row r="363" spans="2:5" x14ac:dyDescent="0.4">
      <c r="B363" s="98"/>
      <c r="C363" s="98"/>
      <c r="D363" s="98"/>
      <c r="E363" s="98"/>
    </row>
    <row r="364" spans="2:5" x14ac:dyDescent="0.4">
      <c r="B364" s="98"/>
      <c r="C364" s="98"/>
      <c r="D364" s="98"/>
      <c r="E364" s="98"/>
    </row>
    <row r="365" spans="2:5" x14ac:dyDescent="0.4">
      <c r="B365" s="98"/>
      <c r="C365" s="98"/>
      <c r="D365" s="98"/>
      <c r="E365" s="98"/>
    </row>
    <row r="366" spans="2:5" x14ac:dyDescent="0.4">
      <c r="B366" s="98"/>
      <c r="C366" s="98"/>
      <c r="D366" s="98"/>
      <c r="E366" s="98"/>
    </row>
    <row r="367" spans="2:5" x14ac:dyDescent="0.4">
      <c r="B367" s="98"/>
      <c r="C367" s="98"/>
      <c r="D367" s="98"/>
      <c r="E367" s="98"/>
    </row>
    <row r="368" spans="2:5" x14ac:dyDescent="0.4">
      <c r="B368" s="98"/>
      <c r="C368" s="98"/>
      <c r="D368" s="98"/>
      <c r="E368" s="98"/>
    </row>
    <row r="369" spans="2:5" x14ac:dyDescent="0.4">
      <c r="B369" s="98"/>
      <c r="C369" s="98"/>
      <c r="D369" s="98"/>
      <c r="E369" s="98"/>
    </row>
    <row r="370" spans="2:5" x14ac:dyDescent="0.4">
      <c r="B370" s="98"/>
      <c r="C370" s="98"/>
      <c r="D370" s="98"/>
      <c r="E370" s="98"/>
    </row>
    <row r="371" spans="2:5" x14ac:dyDescent="0.4">
      <c r="B371" s="98"/>
      <c r="C371" s="98"/>
      <c r="D371" s="98"/>
      <c r="E371" s="98"/>
    </row>
    <row r="372" spans="2:5" x14ac:dyDescent="0.4">
      <c r="B372" s="98"/>
      <c r="C372" s="98"/>
      <c r="D372" s="98"/>
      <c r="E372" s="98"/>
    </row>
    <row r="373" spans="2:5" x14ac:dyDescent="0.4">
      <c r="B373" s="98"/>
      <c r="C373" s="98"/>
      <c r="D373" s="98"/>
      <c r="E373" s="98"/>
    </row>
    <row r="374" spans="2:5" x14ac:dyDescent="0.4">
      <c r="B374" s="98"/>
      <c r="C374" s="98"/>
      <c r="D374" s="98"/>
      <c r="E374" s="98"/>
    </row>
    <row r="375" spans="2:5" x14ac:dyDescent="0.4">
      <c r="B375" s="98"/>
      <c r="C375" s="98"/>
      <c r="D375" s="98"/>
      <c r="E375" s="98"/>
    </row>
    <row r="376" spans="2:5" x14ac:dyDescent="0.4">
      <c r="B376" s="98"/>
      <c r="C376" s="98"/>
      <c r="D376" s="98"/>
      <c r="E376" s="98"/>
    </row>
    <row r="377" spans="2:5" x14ac:dyDescent="0.4">
      <c r="B377" s="98"/>
      <c r="C377" s="98"/>
      <c r="D377" s="98"/>
      <c r="E377" s="98"/>
    </row>
    <row r="378" spans="2:5" x14ac:dyDescent="0.4">
      <c r="B378" s="98"/>
      <c r="C378" s="98"/>
      <c r="D378" s="98"/>
      <c r="E378" s="98"/>
    </row>
    <row r="379" spans="2:5" x14ac:dyDescent="0.4">
      <c r="B379" s="98"/>
      <c r="C379" s="98"/>
      <c r="D379" s="98"/>
      <c r="E379" s="98"/>
    </row>
    <row r="380" spans="2:5" x14ac:dyDescent="0.4">
      <c r="B380" s="98"/>
      <c r="C380" s="98"/>
      <c r="D380" s="98"/>
      <c r="E380" s="98"/>
    </row>
    <row r="381" spans="2:5" x14ac:dyDescent="0.4">
      <c r="B381" s="98"/>
      <c r="C381" s="98"/>
      <c r="D381" s="98"/>
      <c r="E381" s="98"/>
    </row>
    <row r="382" spans="2:5" x14ac:dyDescent="0.4">
      <c r="B382" s="98"/>
      <c r="C382" s="98"/>
      <c r="D382" s="98"/>
      <c r="E382" s="98"/>
    </row>
    <row r="383" spans="2:5" x14ac:dyDescent="0.4">
      <c r="B383" s="98"/>
      <c r="C383" s="98"/>
      <c r="D383" s="98"/>
      <c r="E383" s="98"/>
    </row>
    <row r="384" spans="2:5" x14ac:dyDescent="0.4">
      <c r="B384" s="98"/>
      <c r="C384" s="98"/>
      <c r="D384" s="98"/>
      <c r="E384" s="98"/>
    </row>
    <row r="385" spans="2:5" x14ac:dyDescent="0.4">
      <c r="B385" s="98"/>
      <c r="C385" s="98"/>
      <c r="D385" s="98"/>
      <c r="E385" s="98"/>
    </row>
    <row r="386" spans="2:5" x14ac:dyDescent="0.4">
      <c r="B386" s="98"/>
      <c r="C386" s="98"/>
      <c r="D386" s="98"/>
      <c r="E386" s="98"/>
    </row>
    <row r="387" spans="2:5" x14ac:dyDescent="0.4">
      <c r="B387" s="98"/>
      <c r="C387" s="98"/>
      <c r="D387" s="98"/>
      <c r="E387" s="98"/>
    </row>
    <row r="388" spans="2:5" x14ac:dyDescent="0.4">
      <c r="B388" s="98"/>
      <c r="C388" s="98"/>
      <c r="D388" s="98"/>
      <c r="E388" s="98"/>
    </row>
    <row r="389" spans="2:5" x14ac:dyDescent="0.4">
      <c r="B389" s="98"/>
      <c r="C389" s="98"/>
      <c r="D389" s="98"/>
      <c r="E389" s="98"/>
    </row>
    <row r="390" spans="2:5" x14ac:dyDescent="0.4">
      <c r="B390" s="98"/>
      <c r="C390" s="98"/>
      <c r="D390" s="98"/>
      <c r="E390" s="98"/>
    </row>
    <row r="391" spans="2:5" x14ac:dyDescent="0.4">
      <c r="B391" s="98"/>
      <c r="C391" s="98"/>
      <c r="D391" s="98"/>
      <c r="E391" s="98"/>
    </row>
    <row r="392" spans="2:5" x14ac:dyDescent="0.4">
      <c r="B392" s="98"/>
      <c r="C392" s="98"/>
      <c r="D392" s="98"/>
      <c r="E392" s="98"/>
    </row>
    <row r="393" spans="2:5" x14ac:dyDescent="0.4">
      <c r="B393" s="98"/>
      <c r="C393" s="98"/>
      <c r="D393" s="98"/>
      <c r="E393" s="98"/>
    </row>
    <row r="394" spans="2:5" x14ac:dyDescent="0.4">
      <c r="B394" s="98"/>
      <c r="C394" s="98"/>
      <c r="D394" s="98"/>
      <c r="E394" s="98"/>
    </row>
    <row r="395" spans="2:5" x14ac:dyDescent="0.4">
      <c r="B395" s="98"/>
      <c r="C395" s="98"/>
      <c r="D395" s="98"/>
      <c r="E395" s="98"/>
    </row>
    <row r="396" spans="2:5" x14ac:dyDescent="0.4">
      <c r="B396" s="98"/>
      <c r="C396" s="98"/>
      <c r="D396" s="98"/>
      <c r="E396" s="98"/>
    </row>
    <row r="397" spans="2:5" x14ac:dyDescent="0.4">
      <c r="B397" s="98"/>
      <c r="C397" s="98"/>
      <c r="D397" s="98"/>
      <c r="E397" s="98"/>
    </row>
    <row r="398" spans="2:5" x14ac:dyDescent="0.4">
      <c r="B398" s="98"/>
      <c r="C398" s="98"/>
      <c r="D398" s="98"/>
      <c r="E398" s="98"/>
    </row>
    <row r="399" spans="2:5" x14ac:dyDescent="0.4">
      <c r="B399" s="98"/>
      <c r="C399" s="98"/>
      <c r="D399" s="98"/>
      <c r="E399" s="98"/>
    </row>
    <row r="400" spans="2:5" x14ac:dyDescent="0.4">
      <c r="B400" s="98"/>
      <c r="C400" s="98"/>
      <c r="D400" s="98"/>
      <c r="E400" s="98"/>
    </row>
    <row r="401" spans="2:5" x14ac:dyDescent="0.4">
      <c r="B401" s="98"/>
      <c r="C401" s="98"/>
      <c r="D401" s="98"/>
      <c r="E401" s="98"/>
    </row>
    <row r="402" spans="2:5" x14ac:dyDescent="0.4">
      <c r="B402" s="98"/>
      <c r="C402" s="98"/>
      <c r="D402" s="98"/>
      <c r="E402" s="98"/>
    </row>
    <row r="403" spans="2:5" x14ac:dyDescent="0.4">
      <c r="B403" s="98"/>
      <c r="C403" s="98"/>
      <c r="D403" s="98"/>
      <c r="E403" s="98"/>
    </row>
    <row r="404" spans="2:5" x14ac:dyDescent="0.4">
      <c r="B404" s="98"/>
      <c r="C404" s="98"/>
      <c r="D404" s="98"/>
      <c r="E404" s="98"/>
    </row>
    <row r="405" spans="2:5" x14ac:dyDescent="0.4">
      <c r="B405" s="98"/>
      <c r="C405" s="98"/>
      <c r="D405" s="98"/>
      <c r="E405" s="98"/>
    </row>
    <row r="406" spans="2:5" x14ac:dyDescent="0.4">
      <c r="B406" s="98"/>
      <c r="C406" s="98"/>
      <c r="D406" s="98"/>
      <c r="E406" s="98"/>
    </row>
    <row r="407" spans="2:5" x14ac:dyDescent="0.4">
      <c r="B407" s="98"/>
      <c r="C407" s="98"/>
      <c r="D407" s="98"/>
      <c r="E407" s="98"/>
    </row>
    <row r="408" spans="2:5" x14ac:dyDescent="0.4">
      <c r="B408" s="98"/>
      <c r="C408" s="98"/>
      <c r="D408" s="98"/>
      <c r="E408" s="98"/>
    </row>
    <row r="409" spans="2:5" x14ac:dyDescent="0.4">
      <c r="B409" s="98"/>
      <c r="C409" s="98"/>
      <c r="D409" s="98"/>
      <c r="E409" s="98"/>
    </row>
    <row r="410" spans="2:5" x14ac:dyDescent="0.4">
      <c r="B410" s="98"/>
      <c r="C410" s="98"/>
      <c r="D410" s="98"/>
      <c r="E410" s="98"/>
    </row>
    <row r="411" spans="2:5" x14ac:dyDescent="0.4">
      <c r="B411" s="98"/>
      <c r="C411" s="98"/>
      <c r="D411" s="98"/>
      <c r="E411" s="98"/>
    </row>
    <row r="412" spans="2:5" x14ac:dyDescent="0.4">
      <c r="B412" s="98"/>
      <c r="C412" s="98"/>
      <c r="D412" s="98"/>
      <c r="E412" s="98"/>
    </row>
    <row r="413" spans="2:5" x14ac:dyDescent="0.4">
      <c r="B413" s="98"/>
      <c r="C413" s="98"/>
      <c r="D413" s="98"/>
      <c r="E413" s="98"/>
    </row>
    <row r="414" spans="2:5" x14ac:dyDescent="0.4">
      <c r="B414" s="98"/>
      <c r="C414" s="98"/>
      <c r="D414" s="98"/>
      <c r="E414" s="98"/>
    </row>
    <row r="415" spans="2:5" x14ac:dyDescent="0.4">
      <c r="B415" s="98"/>
      <c r="C415" s="98"/>
      <c r="D415" s="98"/>
      <c r="E415" s="98"/>
    </row>
    <row r="416" spans="2:5" x14ac:dyDescent="0.4">
      <c r="B416" s="98"/>
      <c r="C416" s="98"/>
      <c r="D416" s="98"/>
      <c r="E416" s="98"/>
    </row>
    <row r="417" spans="2:5" x14ac:dyDescent="0.4">
      <c r="B417" s="98"/>
      <c r="C417" s="98"/>
      <c r="D417" s="98"/>
      <c r="E417" s="98"/>
    </row>
    <row r="418" spans="2:5" x14ac:dyDescent="0.4">
      <c r="B418" s="98"/>
      <c r="C418" s="98"/>
      <c r="D418" s="98"/>
      <c r="E418" s="98"/>
    </row>
    <row r="419" spans="2:5" x14ac:dyDescent="0.4">
      <c r="B419" s="98"/>
      <c r="C419" s="98"/>
      <c r="D419" s="98"/>
      <c r="E419" s="98"/>
    </row>
    <row r="420" spans="2:5" x14ac:dyDescent="0.4">
      <c r="B420" s="98"/>
      <c r="C420" s="98"/>
      <c r="D420" s="98"/>
      <c r="E420" s="98"/>
    </row>
    <row r="421" spans="2:5" x14ac:dyDescent="0.4">
      <c r="B421" s="98"/>
      <c r="C421" s="98"/>
      <c r="D421" s="98"/>
      <c r="E421" s="98"/>
    </row>
    <row r="422" spans="2:5" x14ac:dyDescent="0.4">
      <c r="B422" s="98"/>
      <c r="C422" s="98"/>
      <c r="D422" s="98"/>
      <c r="E422" s="98"/>
    </row>
    <row r="423" spans="2:5" x14ac:dyDescent="0.4">
      <c r="B423" s="98"/>
      <c r="C423" s="98"/>
      <c r="D423" s="98"/>
      <c r="E423" s="98"/>
    </row>
    <row r="424" spans="2:5" x14ac:dyDescent="0.4">
      <c r="B424" s="98"/>
      <c r="C424" s="98"/>
      <c r="D424" s="98"/>
      <c r="E424" s="98"/>
    </row>
    <row r="425" spans="2:5" x14ac:dyDescent="0.4">
      <c r="B425" s="98"/>
      <c r="C425" s="98"/>
      <c r="D425" s="98"/>
      <c r="E425" s="98"/>
    </row>
    <row r="426" spans="2:5" x14ac:dyDescent="0.4">
      <c r="B426" s="98"/>
      <c r="C426" s="98"/>
      <c r="D426" s="98"/>
      <c r="E426" s="98"/>
    </row>
    <row r="427" spans="2:5" x14ac:dyDescent="0.4">
      <c r="B427" s="98"/>
      <c r="C427" s="98"/>
      <c r="D427" s="98"/>
      <c r="E427" s="98"/>
    </row>
    <row r="428" spans="2:5" x14ac:dyDescent="0.4">
      <c r="B428" s="98"/>
      <c r="C428" s="98"/>
      <c r="D428" s="98"/>
      <c r="E428" s="98"/>
    </row>
    <row r="429" spans="2:5" x14ac:dyDescent="0.4">
      <c r="B429" s="98"/>
      <c r="C429" s="98"/>
      <c r="D429" s="98"/>
      <c r="E429" s="98"/>
    </row>
    <row r="430" spans="2:5" x14ac:dyDescent="0.4">
      <c r="B430" s="98"/>
      <c r="C430" s="98"/>
      <c r="D430" s="98"/>
      <c r="E430" s="98"/>
    </row>
    <row r="431" spans="2:5" x14ac:dyDescent="0.4">
      <c r="B431" s="98"/>
      <c r="C431" s="98"/>
      <c r="D431" s="98"/>
      <c r="E431" s="98"/>
    </row>
    <row r="432" spans="2:5" x14ac:dyDescent="0.4">
      <c r="B432" s="98"/>
      <c r="C432" s="98"/>
      <c r="D432" s="98"/>
      <c r="E432" s="98"/>
    </row>
    <row r="433" spans="2:5" x14ac:dyDescent="0.4">
      <c r="B433" s="98"/>
      <c r="C433" s="98"/>
      <c r="D433" s="98"/>
      <c r="E433" s="98"/>
    </row>
    <row r="434" spans="2:5" x14ac:dyDescent="0.4">
      <c r="B434" s="98"/>
      <c r="C434" s="98"/>
      <c r="D434" s="98"/>
      <c r="E434" s="98"/>
    </row>
    <row r="435" spans="2:5" x14ac:dyDescent="0.4">
      <c r="B435" s="98"/>
      <c r="C435" s="98"/>
      <c r="D435" s="98"/>
      <c r="E435" s="98"/>
    </row>
    <row r="436" spans="2:5" x14ac:dyDescent="0.4">
      <c r="B436" s="98"/>
      <c r="C436" s="98"/>
      <c r="D436" s="98"/>
      <c r="E436" s="98"/>
    </row>
    <row r="437" spans="2:5" x14ac:dyDescent="0.4">
      <c r="B437" s="98"/>
      <c r="C437" s="98"/>
      <c r="D437" s="98"/>
      <c r="E437" s="98"/>
    </row>
    <row r="438" spans="2:5" x14ac:dyDescent="0.4">
      <c r="B438" s="98"/>
      <c r="C438" s="98"/>
      <c r="D438" s="98"/>
      <c r="E438" s="98"/>
    </row>
    <row r="439" spans="2:5" x14ac:dyDescent="0.4">
      <c r="B439" s="98"/>
      <c r="C439" s="98"/>
      <c r="D439" s="98"/>
      <c r="E439" s="98"/>
    </row>
    <row r="440" spans="2:5" x14ac:dyDescent="0.4">
      <c r="B440" s="98"/>
      <c r="C440" s="98"/>
      <c r="D440" s="98"/>
      <c r="E440" s="98"/>
    </row>
    <row r="441" spans="2:5" x14ac:dyDescent="0.4">
      <c r="B441" s="98"/>
      <c r="C441" s="98"/>
      <c r="D441" s="98"/>
      <c r="E441" s="98"/>
    </row>
    <row r="442" spans="2:5" x14ac:dyDescent="0.4">
      <c r="B442" s="98"/>
      <c r="C442" s="98"/>
      <c r="D442" s="98"/>
      <c r="E442" s="98"/>
    </row>
    <row r="443" spans="2:5" x14ac:dyDescent="0.4">
      <c r="B443" s="98"/>
      <c r="C443" s="98"/>
      <c r="D443" s="98"/>
      <c r="E443" s="98"/>
    </row>
    <row r="444" spans="2:5" x14ac:dyDescent="0.4">
      <c r="B444" s="98"/>
      <c r="C444" s="98"/>
      <c r="D444" s="98"/>
      <c r="E444" s="98"/>
    </row>
    <row r="445" spans="2:5" x14ac:dyDescent="0.4">
      <c r="B445" s="98"/>
      <c r="C445" s="98"/>
      <c r="D445" s="98"/>
      <c r="E445" s="98"/>
    </row>
    <row r="446" spans="2:5" x14ac:dyDescent="0.4">
      <c r="B446" s="98"/>
      <c r="C446" s="98"/>
      <c r="D446" s="98"/>
      <c r="E446" s="98"/>
    </row>
    <row r="447" spans="2:5" x14ac:dyDescent="0.4">
      <c r="B447" s="98"/>
      <c r="C447" s="98"/>
      <c r="D447" s="98"/>
      <c r="E447" s="98"/>
    </row>
    <row r="448" spans="2:5" x14ac:dyDescent="0.4">
      <c r="B448" s="98"/>
      <c r="C448" s="98"/>
      <c r="D448" s="98"/>
      <c r="E448" s="98"/>
    </row>
    <row r="449" spans="2:5" x14ac:dyDescent="0.4">
      <c r="B449" s="98"/>
      <c r="C449" s="98"/>
      <c r="D449" s="98"/>
      <c r="E449" s="98"/>
    </row>
    <row r="450" spans="2:5" x14ac:dyDescent="0.4">
      <c r="B450" s="98"/>
      <c r="C450" s="98"/>
      <c r="D450" s="98"/>
      <c r="E450" s="98"/>
    </row>
    <row r="451" spans="2:5" x14ac:dyDescent="0.4">
      <c r="B451" s="98"/>
      <c r="C451" s="98"/>
      <c r="D451" s="98"/>
      <c r="E451" s="98"/>
    </row>
    <row r="452" spans="2:5" x14ac:dyDescent="0.4">
      <c r="B452" s="98"/>
      <c r="C452" s="98"/>
      <c r="D452" s="98"/>
      <c r="E452" s="98"/>
    </row>
    <row r="453" spans="2:5" x14ac:dyDescent="0.4">
      <c r="B453" s="98"/>
      <c r="C453" s="98"/>
      <c r="D453" s="98"/>
      <c r="E453" s="98"/>
    </row>
    <row r="454" spans="2:5" x14ac:dyDescent="0.4">
      <c r="B454" s="98"/>
      <c r="C454" s="98"/>
      <c r="D454" s="98"/>
      <c r="E454" s="98"/>
    </row>
    <row r="455" spans="2:5" x14ac:dyDescent="0.4">
      <c r="B455" s="98"/>
      <c r="C455" s="98"/>
      <c r="D455" s="98"/>
      <c r="E455" s="98"/>
    </row>
    <row r="456" spans="2:5" x14ac:dyDescent="0.4">
      <c r="B456" s="98"/>
      <c r="C456" s="98"/>
      <c r="D456" s="98"/>
      <c r="E456" s="98"/>
    </row>
    <row r="457" spans="2:5" x14ac:dyDescent="0.4">
      <c r="B457" s="98"/>
      <c r="C457" s="98"/>
      <c r="D457" s="98"/>
      <c r="E457" s="98"/>
    </row>
    <row r="458" spans="2:5" x14ac:dyDescent="0.4">
      <c r="B458" s="98"/>
      <c r="C458" s="98"/>
      <c r="D458" s="98"/>
      <c r="E458" s="98"/>
    </row>
    <row r="459" spans="2:5" x14ac:dyDescent="0.4">
      <c r="B459" s="98"/>
      <c r="C459" s="98"/>
      <c r="D459" s="98"/>
      <c r="E459" s="98"/>
    </row>
    <row r="460" spans="2:5" x14ac:dyDescent="0.4">
      <c r="B460" s="98"/>
      <c r="C460" s="98"/>
      <c r="D460" s="98"/>
      <c r="E460" s="98"/>
    </row>
    <row r="461" spans="2:5" x14ac:dyDescent="0.4">
      <c r="B461" s="98"/>
      <c r="C461" s="98"/>
      <c r="D461" s="98"/>
      <c r="E461" s="98"/>
    </row>
    <row r="462" spans="2:5" x14ac:dyDescent="0.4">
      <c r="B462" s="98"/>
      <c r="C462" s="98"/>
      <c r="D462" s="98"/>
      <c r="E462" s="98"/>
    </row>
    <row r="463" spans="2:5" x14ac:dyDescent="0.4">
      <c r="B463" s="98"/>
      <c r="C463" s="98"/>
      <c r="D463" s="98"/>
      <c r="E463" s="98"/>
    </row>
    <row r="464" spans="2:5" x14ac:dyDescent="0.4">
      <c r="B464" s="98"/>
      <c r="C464" s="98"/>
      <c r="D464" s="98"/>
      <c r="E464" s="98"/>
    </row>
    <row r="465" spans="2:5" x14ac:dyDescent="0.4">
      <c r="B465" s="98"/>
      <c r="C465" s="98"/>
      <c r="D465" s="98"/>
      <c r="E465" s="98"/>
    </row>
    <row r="466" spans="2:5" x14ac:dyDescent="0.4">
      <c r="B466" s="98"/>
      <c r="C466" s="98"/>
      <c r="D466" s="98"/>
      <c r="E466" s="98"/>
    </row>
    <row r="467" spans="2:5" x14ac:dyDescent="0.4">
      <c r="B467" s="98"/>
      <c r="C467" s="98"/>
      <c r="D467" s="98"/>
      <c r="E467" s="98"/>
    </row>
    <row r="468" spans="2:5" x14ac:dyDescent="0.4">
      <c r="B468" s="98"/>
      <c r="C468" s="98"/>
      <c r="D468" s="98"/>
      <c r="E468" s="98"/>
    </row>
    <row r="469" spans="2:5" x14ac:dyDescent="0.4">
      <c r="B469" s="98"/>
      <c r="C469" s="98"/>
      <c r="D469" s="98"/>
      <c r="E469" s="98"/>
    </row>
    <row r="470" spans="2:5" x14ac:dyDescent="0.4">
      <c r="B470" s="98"/>
      <c r="C470" s="98"/>
      <c r="D470" s="98"/>
      <c r="E470" s="98"/>
    </row>
    <row r="471" spans="2:5" x14ac:dyDescent="0.4">
      <c r="B471" s="98"/>
      <c r="C471" s="98"/>
      <c r="D471" s="98"/>
      <c r="E471" s="98"/>
    </row>
    <row r="472" spans="2:5" x14ac:dyDescent="0.4">
      <c r="B472" s="98"/>
      <c r="C472" s="98"/>
      <c r="D472" s="98"/>
      <c r="E472" s="98"/>
    </row>
    <row r="473" spans="2:5" x14ac:dyDescent="0.4">
      <c r="B473" s="98"/>
      <c r="C473" s="98"/>
      <c r="D473" s="98"/>
      <c r="E473" s="98"/>
    </row>
    <row r="474" spans="2:5" x14ac:dyDescent="0.4">
      <c r="B474" s="98"/>
      <c r="C474" s="98"/>
      <c r="D474" s="98"/>
      <c r="E474" s="98"/>
    </row>
    <row r="475" spans="2:5" x14ac:dyDescent="0.4">
      <c r="B475" s="98"/>
      <c r="C475" s="98"/>
      <c r="D475" s="98"/>
      <c r="E475" s="98"/>
    </row>
    <row r="476" spans="2:5" x14ac:dyDescent="0.4">
      <c r="B476" s="98"/>
      <c r="C476" s="98"/>
      <c r="D476" s="98"/>
      <c r="E476" s="98"/>
    </row>
    <row r="477" spans="2:5" x14ac:dyDescent="0.4">
      <c r="B477" s="98"/>
      <c r="C477" s="98"/>
      <c r="D477" s="98"/>
      <c r="E477" s="98"/>
    </row>
    <row r="478" spans="2:5" x14ac:dyDescent="0.4">
      <c r="B478" s="98"/>
      <c r="C478" s="98"/>
      <c r="D478" s="98"/>
      <c r="E478" s="98"/>
    </row>
    <row r="479" spans="2:5" x14ac:dyDescent="0.4">
      <c r="B479" s="98"/>
      <c r="C479" s="98"/>
      <c r="D479" s="98"/>
      <c r="E479" s="98"/>
    </row>
    <row r="480" spans="2:5" x14ac:dyDescent="0.4">
      <c r="B480" s="98"/>
      <c r="C480" s="98"/>
      <c r="D480" s="98"/>
      <c r="E480" s="98"/>
    </row>
    <row r="481" spans="2:5" x14ac:dyDescent="0.4">
      <c r="B481" s="98"/>
      <c r="C481" s="98"/>
      <c r="D481" s="98"/>
      <c r="E481" s="98"/>
    </row>
    <row r="482" spans="2:5" x14ac:dyDescent="0.4">
      <c r="B482" s="98"/>
      <c r="C482" s="98"/>
      <c r="D482" s="98"/>
      <c r="E482" s="98"/>
    </row>
    <row r="483" spans="2:5" x14ac:dyDescent="0.4">
      <c r="B483" s="98"/>
      <c r="C483" s="98"/>
      <c r="D483" s="98"/>
      <c r="E483" s="98"/>
    </row>
    <row r="484" spans="2:5" x14ac:dyDescent="0.4">
      <c r="B484" s="98"/>
      <c r="C484" s="98"/>
      <c r="D484" s="98"/>
      <c r="E484" s="98"/>
    </row>
    <row r="485" spans="2:5" x14ac:dyDescent="0.4">
      <c r="B485" s="98"/>
      <c r="C485" s="98"/>
      <c r="D485" s="98"/>
      <c r="E485" s="98"/>
    </row>
    <row r="486" spans="2:5" x14ac:dyDescent="0.4">
      <c r="B486" s="98"/>
      <c r="C486" s="98"/>
      <c r="D486" s="98"/>
      <c r="E486" s="98"/>
    </row>
    <row r="487" spans="2:5" x14ac:dyDescent="0.4">
      <c r="B487" s="98"/>
      <c r="C487" s="98"/>
      <c r="D487" s="98"/>
      <c r="E487" s="98"/>
    </row>
    <row r="488" spans="2:5" x14ac:dyDescent="0.4">
      <c r="B488" s="98"/>
      <c r="C488" s="98"/>
      <c r="D488" s="98"/>
      <c r="E488" s="98"/>
    </row>
    <row r="489" spans="2:5" x14ac:dyDescent="0.4">
      <c r="B489" s="98"/>
      <c r="C489" s="98"/>
      <c r="D489" s="98"/>
      <c r="E489" s="98"/>
    </row>
    <row r="490" spans="2:5" x14ac:dyDescent="0.4">
      <c r="B490" s="98"/>
      <c r="C490" s="98"/>
      <c r="D490" s="98"/>
      <c r="E490" s="98"/>
    </row>
    <row r="491" spans="2:5" x14ac:dyDescent="0.4">
      <c r="B491" s="98"/>
      <c r="C491" s="98"/>
      <c r="D491" s="98"/>
      <c r="E491" s="98"/>
    </row>
    <row r="492" spans="2:5" x14ac:dyDescent="0.4">
      <c r="B492" s="98"/>
      <c r="C492" s="98"/>
      <c r="D492" s="98"/>
      <c r="E492" s="98"/>
    </row>
    <row r="493" spans="2:5" x14ac:dyDescent="0.4">
      <c r="B493" s="98"/>
      <c r="C493" s="98"/>
      <c r="D493" s="98"/>
      <c r="E493" s="98"/>
    </row>
    <row r="494" spans="2:5" x14ac:dyDescent="0.4">
      <c r="B494" s="98"/>
      <c r="C494" s="98"/>
      <c r="D494" s="98"/>
      <c r="E494" s="98"/>
    </row>
    <row r="495" spans="2:5" x14ac:dyDescent="0.4">
      <c r="B495" s="98"/>
      <c r="C495" s="98"/>
      <c r="D495" s="98"/>
      <c r="E495" s="98"/>
    </row>
    <row r="496" spans="2:5" x14ac:dyDescent="0.4">
      <c r="B496" s="98"/>
      <c r="C496" s="98"/>
      <c r="D496" s="98"/>
      <c r="E496" s="98"/>
    </row>
    <row r="497" spans="2:5" x14ac:dyDescent="0.4">
      <c r="B497" s="98"/>
      <c r="C497" s="98"/>
      <c r="D497" s="98"/>
      <c r="E497" s="98"/>
    </row>
    <row r="498" spans="2:5" x14ac:dyDescent="0.4">
      <c r="B498" s="98"/>
      <c r="C498" s="98"/>
      <c r="D498" s="98"/>
      <c r="E498" s="98"/>
    </row>
    <row r="499" spans="2:5" x14ac:dyDescent="0.4">
      <c r="B499" s="98"/>
      <c r="C499" s="98"/>
      <c r="D499" s="98"/>
      <c r="E499" s="98"/>
    </row>
    <row r="500" spans="2:5" x14ac:dyDescent="0.4">
      <c r="B500" s="98"/>
      <c r="C500" s="98"/>
      <c r="D500" s="98"/>
      <c r="E500" s="98"/>
    </row>
    <row r="501" spans="2:5" x14ac:dyDescent="0.4">
      <c r="B501" s="98"/>
      <c r="C501" s="98"/>
      <c r="D501" s="98"/>
      <c r="E501" s="98"/>
    </row>
    <row r="502" spans="2:5" x14ac:dyDescent="0.4">
      <c r="B502" s="98"/>
      <c r="C502" s="98"/>
      <c r="D502" s="98"/>
      <c r="E502" s="98"/>
    </row>
    <row r="503" spans="2:5" x14ac:dyDescent="0.4">
      <c r="B503" s="98"/>
      <c r="C503" s="98"/>
      <c r="D503" s="98"/>
      <c r="E503" s="98"/>
    </row>
    <row r="504" spans="2:5" x14ac:dyDescent="0.4">
      <c r="B504" s="98"/>
      <c r="C504" s="98"/>
      <c r="D504" s="98"/>
      <c r="E504" s="98"/>
    </row>
    <row r="505" spans="2:5" x14ac:dyDescent="0.4">
      <c r="B505" s="98"/>
      <c r="C505" s="98"/>
      <c r="D505" s="98"/>
      <c r="E505" s="98"/>
    </row>
    <row r="506" spans="2:5" x14ac:dyDescent="0.4">
      <c r="B506" s="98"/>
      <c r="C506" s="98"/>
      <c r="D506" s="98"/>
      <c r="E506" s="98"/>
    </row>
    <row r="507" spans="2:5" x14ac:dyDescent="0.4">
      <c r="B507" s="98"/>
      <c r="C507" s="98"/>
      <c r="D507" s="98"/>
      <c r="E507" s="98"/>
    </row>
    <row r="508" spans="2:5" x14ac:dyDescent="0.4">
      <c r="B508" s="98"/>
      <c r="C508" s="98"/>
      <c r="D508" s="98"/>
      <c r="E508" s="98"/>
    </row>
    <row r="509" spans="2:5" x14ac:dyDescent="0.4">
      <c r="B509" s="98"/>
      <c r="C509" s="98"/>
      <c r="D509" s="98"/>
      <c r="E509" s="98"/>
    </row>
    <row r="510" spans="2:5" x14ac:dyDescent="0.4">
      <c r="B510" s="98"/>
      <c r="C510" s="98"/>
      <c r="D510" s="98"/>
      <c r="E510" s="98"/>
    </row>
    <row r="511" spans="2:5" x14ac:dyDescent="0.4">
      <c r="B511" s="98"/>
      <c r="C511" s="98"/>
      <c r="D511" s="98"/>
      <c r="E511" s="98"/>
    </row>
    <row r="512" spans="2:5" x14ac:dyDescent="0.4">
      <c r="B512" s="98"/>
      <c r="C512" s="98"/>
      <c r="D512" s="98"/>
      <c r="E512" s="98"/>
    </row>
    <row r="513" spans="2:5" x14ac:dyDescent="0.4">
      <c r="B513" s="98"/>
      <c r="C513" s="98"/>
      <c r="D513" s="98"/>
      <c r="E513" s="98"/>
    </row>
    <row r="514" spans="2:5" x14ac:dyDescent="0.4">
      <c r="B514" s="98"/>
      <c r="C514" s="98"/>
      <c r="D514" s="98"/>
      <c r="E514" s="98"/>
    </row>
    <row r="515" spans="2:5" x14ac:dyDescent="0.4">
      <c r="B515" s="98"/>
      <c r="C515" s="98"/>
      <c r="D515" s="98"/>
      <c r="E515" s="98"/>
    </row>
    <row r="516" spans="2:5" x14ac:dyDescent="0.4">
      <c r="B516" s="98"/>
      <c r="C516" s="98"/>
      <c r="D516" s="98"/>
      <c r="E516" s="98"/>
    </row>
    <row r="517" spans="2:5" x14ac:dyDescent="0.4">
      <c r="B517" s="98"/>
      <c r="C517" s="98"/>
      <c r="D517" s="98"/>
      <c r="E517" s="98"/>
    </row>
    <row r="518" spans="2:5" x14ac:dyDescent="0.4">
      <c r="B518" s="98"/>
      <c r="C518" s="98"/>
      <c r="D518" s="98"/>
      <c r="E518" s="98"/>
    </row>
    <row r="519" spans="2:5" x14ac:dyDescent="0.4">
      <c r="B519" s="98"/>
      <c r="C519" s="98"/>
      <c r="D519" s="98"/>
      <c r="E519" s="98"/>
    </row>
    <row r="520" spans="2:5" x14ac:dyDescent="0.4">
      <c r="B520" s="98"/>
      <c r="C520" s="98"/>
      <c r="D520" s="98"/>
      <c r="E520" s="98"/>
    </row>
    <row r="521" spans="2:5" x14ac:dyDescent="0.4">
      <c r="B521" s="98"/>
      <c r="C521" s="98"/>
      <c r="D521" s="98"/>
      <c r="E521" s="98"/>
    </row>
    <row r="522" spans="2:5" x14ac:dyDescent="0.4">
      <c r="B522" s="98"/>
      <c r="C522" s="98"/>
      <c r="D522" s="98"/>
      <c r="E522" s="98"/>
    </row>
    <row r="523" spans="2:5" x14ac:dyDescent="0.4">
      <c r="B523" s="98"/>
      <c r="C523" s="98"/>
      <c r="D523" s="98"/>
      <c r="E523" s="98"/>
    </row>
    <row r="524" spans="2:5" x14ac:dyDescent="0.4">
      <c r="B524" s="98"/>
      <c r="C524" s="98"/>
      <c r="D524" s="98"/>
      <c r="E524" s="98"/>
    </row>
    <row r="525" spans="2:5" x14ac:dyDescent="0.4">
      <c r="B525" s="98"/>
      <c r="C525" s="98"/>
      <c r="D525" s="98"/>
      <c r="E525" s="98"/>
    </row>
    <row r="526" spans="2:5" x14ac:dyDescent="0.4">
      <c r="B526" s="98"/>
      <c r="C526" s="98"/>
      <c r="D526" s="98"/>
      <c r="E526" s="98"/>
    </row>
    <row r="527" spans="2:5" x14ac:dyDescent="0.4">
      <c r="B527" s="98"/>
      <c r="C527" s="98"/>
      <c r="D527" s="98"/>
      <c r="E527" s="98"/>
    </row>
    <row r="528" spans="2:5" x14ac:dyDescent="0.4">
      <c r="B528" s="98"/>
      <c r="C528" s="98"/>
      <c r="D528" s="98"/>
      <c r="E528" s="98"/>
    </row>
    <row r="529" spans="2:5" x14ac:dyDescent="0.4">
      <c r="B529" s="98"/>
      <c r="C529" s="98"/>
      <c r="D529" s="98"/>
      <c r="E529" s="98"/>
    </row>
    <row r="530" spans="2:5" x14ac:dyDescent="0.4">
      <c r="B530" s="98"/>
      <c r="C530" s="98"/>
      <c r="D530" s="98"/>
      <c r="E530" s="98"/>
    </row>
    <row r="531" spans="2:5" x14ac:dyDescent="0.4">
      <c r="B531" s="98"/>
      <c r="C531" s="98"/>
      <c r="D531" s="98"/>
      <c r="E531" s="98"/>
    </row>
    <row r="532" spans="2:5" x14ac:dyDescent="0.4">
      <c r="B532" s="98"/>
      <c r="C532" s="98"/>
      <c r="D532" s="98"/>
      <c r="E532" s="98"/>
    </row>
    <row r="533" spans="2:5" x14ac:dyDescent="0.4">
      <c r="B533" s="98"/>
      <c r="C533" s="98"/>
      <c r="D533" s="98"/>
      <c r="E533" s="98"/>
    </row>
    <row r="534" spans="2:5" x14ac:dyDescent="0.4">
      <c r="B534" s="98"/>
      <c r="C534" s="98"/>
      <c r="D534" s="98"/>
      <c r="E534" s="98"/>
    </row>
    <row r="535" spans="2:5" x14ac:dyDescent="0.4">
      <c r="B535" s="98"/>
      <c r="C535" s="98"/>
      <c r="D535" s="98"/>
      <c r="E535" s="98"/>
    </row>
    <row r="536" spans="2:5" x14ac:dyDescent="0.4">
      <c r="B536" s="98"/>
      <c r="C536" s="98"/>
      <c r="D536" s="98"/>
      <c r="E536" s="98"/>
    </row>
    <row r="537" spans="2:5" x14ac:dyDescent="0.4">
      <c r="B537" s="98"/>
      <c r="C537" s="98"/>
      <c r="D537" s="98"/>
      <c r="E537" s="98"/>
    </row>
    <row r="538" spans="2:5" x14ac:dyDescent="0.4">
      <c r="B538" s="98"/>
      <c r="C538" s="98"/>
      <c r="D538" s="98"/>
      <c r="E538" s="98"/>
    </row>
    <row r="539" spans="2:5" x14ac:dyDescent="0.4">
      <c r="B539" s="98"/>
      <c r="C539" s="98"/>
      <c r="D539" s="98"/>
      <c r="E539" s="98"/>
    </row>
    <row r="540" spans="2:5" x14ac:dyDescent="0.4">
      <c r="B540" s="98"/>
      <c r="C540" s="98"/>
      <c r="D540" s="98"/>
      <c r="E540" s="98"/>
    </row>
    <row r="541" spans="2:5" x14ac:dyDescent="0.4">
      <c r="B541" s="98"/>
      <c r="C541" s="98"/>
      <c r="D541" s="98"/>
      <c r="E541" s="98"/>
    </row>
    <row r="542" spans="2:5" x14ac:dyDescent="0.4">
      <c r="B542" s="98"/>
      <c r="C542" s="98"/>
      <c r="D542" s="98"/>
      <c r="E542" s="98"/>
    </row>
    <row r="543" spans="2:5" x14ac:dyDescent="0.4">
      <c r="B543" s="98"/>
      <c r="C543" s="98"/>
      <c r="D543" s="98"/>
      <c r="E543" s="98"/>
    </row>
    <row r="544" spans="2:5" x14ac:dyDescent="0.4">
      <c r="B544" s="98"/>
      <c r="C544" s="98"/>
      <c r="D544" s="98"/>
      <c r="E544" s="98"/>
    </row>
    <row r="545" spans="2:5" x14ac:dyDescent="0.4">
      <c r="B545" s="98"/>
      <c r="C545" s="98"/>
      <c r="D545" s="98"/>
      <c r="E545" s="98"/>
    </row>
    <row r="546" spans="2:5" x14ac:dyDescent="0.4">
      <c r="B546" s="98"/>
      <c r="C546" s="98"/>
      <c r="D546" s="98"/>
      <c r="E546" s="98"/>
    </row>
    <row r="547" spans="2:5" x14ac:dyDescent="0.4">
      <c r="B547" s="98"/>
      <c r="C547" s="98"/>
      <c r="D547" s="98"/>
      <c r="E547" s="98"/>
    </row>
    <row r="548" spans="2:5" x14ac:dyDescent="0.4">
      <c r="B548" s="98"/>
      <c r="C548" s="98"/>
      <c r="D548" s="98"/>
      <c r="E548" s="98"/>
    </row>
    <row r="549" spans="2:5" x14ac:dyDescent="0.4">
      <c r="B549" s="98"/>
      <c r="C549" s="98"/>
      <c r="D549" s="98"/>
      <c r="E549" s="98"/>
    </row>
    <row r="550" spans="2:5" x14ac:dyDescent="0.4">
      <c r="B550" s="98"/>
      <c r="C550" s="98"/>
      <c r="D550" s="98"/>
      <c r="E550" s="98"/>
    </row>
    <row r="551" spans="2:5" x14ac:dyDescent="0.4">
      <c r="B551" s="98"/>
      <c r="C551" s="98"/>
      <c r="D551" s="98"/>
      <c r="E551" s="98"/>
    </row>
    <row r="552" spans="2:5" x14ac:dyDescent="0.4">
      <c r="B552" s="98"/>
      <c r="C552" s="98"/>
      <c r="D552" s="98"/>
      <c r="E552" s="98"/>
    </row>
    <row r="553" spans="2:5" x14ac:dyDescent="0.4">
      <c r="B553" s="98"/>
      <c r="C553" s="98"/>
      <c r="D553" s="98"/>
      <c r="E553" s="98"/>
    </row>
    <row r="554" spans="2:5" x14ac:dyDescent="0.4">
      <c r="B554" s="98"/>
      <c r="C554" s="98"/>
      <c r="D554" s="98"/>
      <c r="E554" s="98"/>
    </row>
    <row r="555" spans="2:5" x14ac:dyDescent="0.4">
      <c r="B555" s="98"/>
      <c r="C555" s="98"/>
      <c r="D555" s="98"/>
      <c r="E555" s="98"/>
    </row>
    <row r="556" spans="2:5" x14ac:dyDescent="0.4">
      <c r="B556" s="98"/>
      <c r="C556" s="98"/>
      <c r="D556" s="98"/>
      <c r="E556" s="98"/>
    </row>
    <row r="557" spans="2:5" x14ac:dyDescent="0.4">
      <c r="B557" s="98"/>
      <c r="C557" s="98"/>
      <c r="D557" s="98"/>
      <c r="E557" s="98"/>
    </row>
    <row r="558" spans="2:5" x14ac:dyDescent="0.4">
      <c r="B558" s="98"/>
      <c r="C558" s="98"/>
      <c r="D558" s="98"/>
      <c r="E558" s="98"/>
    </row>
    <row r="559" spans="2:5" x14ac:dyDescent="0.4">
      <c r="B559" s="98"/>
      <c r="C559" s="98"/>
      <c r="D559" s="98"/>
      <c r="E559" s="98"/>
    </row>
    <row r="560" spans="2:5" x14ac:dyDescent="0.4">
      <c r="B560" s="98"/>
      <c r="C560" s="98"/>
      <c r="D560" s="98"/>
      <c r="E560" s="98"/>
    </row>
    <row r="561" spans="2:5" x14ac:dyDescent="0.4">
      <c r="B561" s="98"/>
      <c r="C561" s="98"/>
      <c r="D561" s="98"/>
      <c r="E561" s="98"/>
    </row>
    <row r="562" spans="2:5" x14ac:dyDescent="0.4">
      <c r="B562" s="98"/>
      <c r="C562" s="98"/>
      <c r="D562" s="98"/>
      <c r="E562" s="98"/>
    </row>
    <row r="563" spans="2:5" x14ac:dyDescent="0.4">
      <c r="B563" s="98"/>
      <c r="C563" s="98"/>
      <c r="D563" s="98"/>
      <c r="E563" s="98"/>
    </row>
    <row r="564" spans="2:5" x14ac:dyDescent="0.4">
      <c r="B564" s="98"/>
      <c r="C564" s="98"/>
      <c r="D564" s="98"/>
      <c r="E564" s="98"/>
    </row>
    <row r="565" spans="2:5" x14ac:dyDescent="0.4">
      <c r="B565" s="98"/>
      <c r="C565" s="98"/>
      <c r="D565" s="98"/>
      <c r="E565" s="98"/>
    </row>
    <row r="566" spans="2:5" x14ac:dyDescent="0.4">
      <c r="B566" s="98"/>
      <c r="C566" s="98"/>
      <c r="D566" s="98"/>
      <c r="E566" s="98"/>
    </row>
    <row r="567" spans="2:5" x14ac:dyDescent="0.4">
      <c r="B567" s="98"/>
      <c r="C567" s="98"/>
      <c r="D567" s="98"/>
      <c r="E567" s="98"/>
    </row>
    <row r="568" spans="2:5" x14ac:dyDescent="0.4">
      <c r="B568" s="98"/>
      <c r="C568" s="98"/>
      <c r="D568" s="98"/>
      <c r="E568" s="98"/>
    </row>
    <row r="569" spans="2:5" x14ac:dyDescent="0.4">
      <c r="B569" s="98"/>
      <c r="C569" s="98"/>
      <c r="D569" s="98"/>
      <c r="E569" s="98"/>
    </row>
    <row r="570" spans="2:5" x14ac:dyDescent="0.4">
      <c r="B570" s="98"/>
      <c r="C570" s="98"/>
      <c r="D570" s="98"/>
      <c r="E570" s="98"/>
    </row>
    <row r="571" spans="2:5" x14ac:dyDescent="0.4">
      <c r="B571" s="98"/>
      <c r="C571" s="98"/>
      <c r="D571" s="98"/>
      <c r="E571" s="98"/>
    </row>
    <row r="572" spans="2:5" x14ac:dyDescent="0.4">
      <c r="B572" s="98"/>
      <c r="C572" s="98"/>
      <c r="D572" s="98"/>
      <c r="E572" s="98"/>
    </row>
    <row r="573" spans="2:5" x14ac:dyDescent="0.4">
      <c r="B573" s="98"/>
      <c r="C573" s="98"/>
      <c r="D573" s="98"/>
      <c r="E573" s="98"/>
    </row>
    <row r="574" spans="2:5" x14ac:dyDescent="0.4">
      <c r="B574" s="98"/>
      <c r="C574" s="98"/>
      <c r="D574" s="98"/>
      <c r="E574" s="98"/>
    </row>
    <row r="575" spans="2:5" x14ac:dyDescent="0.4">
      <c r="B575" s="98"/>
      <c r="C575" s="98"/>
      <c r="D575" s="98"/>
      <c r="E575" s="98"/>
    </row>
    <row r="576" spans="2:5" x14ac:dyDescent="0.4">
      <c r="B576" s="98"/>
      <c r="C576" s="98"/>
      <c r="D576" s="98"/>
      <c r="E576" s="98"/>
    </row>
    <row r="577" spans="2:5" x14ac:dyDescent="0.4">
      <c r="B577" s="98"/>
      <c r="C577" s="98"/>
      <c r="D577" s="98"/>
      <c r="E577" s="98"/>
    </row>
    <row r="578" spans="2:5" x14ac:dyDescent="0.4">
      <c r="B578" s="98"/>
      <c r="C578" s="98"/>
      <c r="D578" s="98"/>
      <c r="E578" s="98"/>
    </row>
    <row r="579" spans="2:5" x14ac:dyDescent="0.4">
      <c r="B579" s="98"/>
      <c r="C579" s="98"/>
      <c r="D579" s="98"/>
      <c r="E579" s="98"/>
    </row>
    <row r="580" spans="2:5" x14ac:dyDescent="0.4">
      <c r="B580" s="98"/>
      <c r="C580" s="98"/>
      <c r="D580" s="98"/>
      <c r="E580" s="98"/>
    </row>
    <row r="581" spans="2:5" x14ac:dyDescent="0.4">
      <c r="B581" s="98"/>
      <c r="C581" s="98"/>
      <c r="D581" s="98"/>
      <c r="E581" s="98"/>
    </row>
    <row r="582" spans="2:5" x14ac:dyDescent="0.4">
      <c r="B582" s="98"/>
      <c r="C582" s="98"/>
      <c r="D582" s="98"/>
      <c r="E582" s="98"/>
    </row>
    <row r="583" spans="2:5" x14ac:dyDescent="0.4">
      <c r="B583" s="98"/>
      <c r="C583" s="98"/>
      <c r="D583" s="98"/>
      <c r="E583" s="98"/>
    </row>
    <row r="584" spans="2:5" x14ac:dyDescent="0.4">
      <c r="B584" s="98"/>
      <c r="C584" s="98"/>
      <c r="D584" s="98"/>
      <c r="E584" s="98"/>
    </row>
    <row r="585" spans="2:5" x14ac:dyDescent="0.4">
      <c r="B585" s="98"/>
      <c r="C585" s="98"/>
      <c r="D585" s="98"/>
      <c r="E585" s="98"/>
    </row>
    <row r="586" spans="2:5" x14ac:dyDescent="0.4">
      <c r="B586" s="98"/>
      <c r="C586" s="98"/>
      <c r="D586" s="98"/>
      <c r="E586" s="98"/>
    </row>
    <row r="587" spans="2:5" x14ac:dyDescent="0.4">
      <c r="B587" s="98"/>
      <c r="C587" s="98"/>
      <c r="D587" s="98"/>
      <c r="E587" s="98"/>
    </row>
    <row r="588" spans="2:5" x14ac:dyDescent="0.4">
      <c r="B588" s="98"/>
      <c r="C588" s="98"/>
      <c r="D588" s="98"/>
      <c r="E588" s="98"/>
    </row>
    <row r="589" spans="2:5" x14ac:dyDescent="0.4">
      <c r="B589" s="98"/>
      <c r="C589" s="98"/>
      <c r="D589" s="98"/>
      <c r="E589" s="98"/>
    </row>
    <row r="590" spans="2:5" x14ac:dyDescent="0.4">
      <c r="B590" s="98"/>
      <c r="C590" s="98"/>
      <c r="D590" s="98"/>
      <c r="E590" s="98"/>
    </row>
    <row r="591" spans="2:5" x14ac:dyDescent="0.4">
      <c r="B591" s="98"/>
      <c r="C591" s="98"/>
      <c r="D591" s="98"/>
      <c r="E591" s="98"/>
    </row>
    <row r="592" spans="2:5" x14ac:dyDescent="0.4">
      <c r="B592" s="98"/>
      <c r="C592" s="98"/>
      <c r="D592" s="98"/>
      <c r="E592" s="98"/>
    </row>
    <row r="593" spans="2:5" x14ac:dyDescent="0.4">
      <c r="B593" s="98"/>
      <c r="C593" s="98"/>
      <c r="D593" s="98"/>
      <c r="E593" s="98"/>
    </row>
    <row r="594" spans="2:5" x14ac:dyDescent="0.4">
      <c r="B594" s="98"/>
      <c r="C594" s="98"/>
      <c r="D594" s="98"/>
      <c r="E594" s="98"/>
    </row>
    <row r="595" spans="2:5" x14ac:dyDescent="0.4">
      <c r="B595" s="98"/>
      <c r="C595" s="98"/>
      <c r="D595" s="98"/>
      <c r="E595" s="98"/>
    </row>
    <row r="596" spans="2:5" x14ac:dyDescent="0.4">
      <c r="B596" s="98"/>
      <c r="C596" s="98"/>
      <c r="D596" s="98"/>
      <c r="E596" s="98"/>
    </row>
    <row r="597" spans="2:5" x14ac:dyDescent="0.4">
      <c r="B597" s="98"/>
      <c r="C597" s="98"/>
      <c r="D597" s="98"/>
      <c r="E597" s="98"/>
    </row>
    <row r="598" spans="2:5" x14ac:dyDescent="0.4">
      <c r="B598" s="98"/>
      <c r="C598" s="98"/>
      <c r="D598" s="98"/>
      <c r="E598" s="98"/>
    </row>
    <row r="599" spans="2:5" x14ac:dyDescent="0.4">
      <c r="B599" s="98"/>
      <c r="C599" s="98"/>
      <c r="D599" s="98"/>
      <c r="E599" s="98"/>
    </row>
    <row r="600" spans="2:5" x14ac:dyDescent="0.4">
      <c r="B600" s="98"/>
      <c r="C600" s="98"/>
      <c r="D600" s="98"/>
      <c r="E600" s="98"/>
    </row>
    <row r="601" spans="2:5" x14ac:dyDescent="0.4">
      <c r="B601" s="98"/>
      <c r="C601" s="98"/>
      <c r="D601" s="98"/>
      <c r="E601" s="98"/>
    </row>
    <row r="602" spans="2:5" x14ac:dyDescent="0.4">
      <c r="B602" s="98"/>
      <c r="C602" s="98"/>
      <c r="D602" s="98"/>
      <c r="E602" s="98"/>
    </row>
    <row r="603" spans="2:5" x14ac:dyDescent="0.4">
      <c r="B603" s="98"/>
      <c r="C603" s="98"/>
      <c r="D603" s="98"/>
      <c r="E603" s="98"/>
    </row>
    <row r="604" spans="2:5" x14ac:dyDescent="0.4">
      <c r="B604" s="98"/>
      <c r="C604" s="98"/>
      <c r="D604" s="98"/>
      <c r="E604" s="98"/>
    </row>
    <row r="605" spans="2:5" x14ac:dyDescent="0.4">
      <c r="B605" s="98"/>
      <c r="C605" s="98"/>
      <c r="D605" s="98"/>
      <c r="E605" s="98"/>
    </row>
    <row r="606" spans="2:5" x14ac:dyDescent="0.4">
      <c r="B606" s="98"/>
      <c r="C606" s="98"/>
      <c r="D606" s="98"/>
      <c r="E606" s="98"/>
    </row>
    <row r="607" spans="2:5" x14ac:dyDescent="0.4">
      <c r="B607" s="98"/>
      <c r="C607" s="98"/>
      <c r="D607" s="98"/>
      <c r="E607" s="98"/>
    </row>
    <row r="608" spans="2:5" x14ac:dyDescent="0.4">
      <c r="B608" s="98"/>
      <c r="C608" s="98"/>
      <c r="D608" s="98"/>
      <c r="E608" s="98"/>
    </row>
    <row r="609" spans="2:5" x14ac:dyDescent="0.4">
      <c r="B609" s="98"/>
      <c r="C609" s="98"/>
      <c r="D609" s="98"/>
      <c r="E609" s="98"/>
    </row>
    <row r="610" spans="2:5" x14ac:dyDescent="0.4">
      <c r="B610" s="98"/>
      <c r="C610" s="98"/>
      <c r="D610" s="98"/>
      <c r="E610" s="98"/>
    </row>
    <row r="611" spans="2:5" x14ac:dyDescent="0.4">
      <c r="B611" s="98"/>
      <c r="C611" s="98"/>
      <c r="D611" s="98"/>
      <c r="E611" s="98"/>
    </row>
    <row r="612" spans="2:5" x14ac:dyDescent="0.4">
      <c r="B612" s="98"/>
      <c r="C612" s="98"/>
      <c r="D612" s="98"/>
      <c r="E612" s="98"/>
    </row>
    <row r="613" spans="2:5" x14ac:dyDescent="0.4">
      <c r="B613" s="98"/>
      <c r="C613" s="98"/>
      <c r="D613" s="98"/>
      <c r="E613" s="98"/>
    </row>
    <row r="614" spans="2:5" x14ac:dyDescent="0.4">
      <c r="B614" s="98"/>
      <c r="C614" s="98"/>
      <c r="D614" s="98"/>
      <c r="E614" s="98"/>
    </row>
    <row r="615" spans="2:5" x14ac:dyDescent="0.4">
      <c r="B615" s="98"/>
      <c r="C615" s="98"/>
      <c r="D615" s="98"/>
      <c r="E615" s="98"/>
    </row>
    <row r="616" spans="2:5" x14ac:dyDescent="0.4">
      <c r="B616" s="98"/>
      <c r="C616" s="98"/>
      <c r="D616" s="98"/>
      <c r="E616" s="98"/>
    </row>
    <row r="617" spans="2:5" x14ac:dyDescent="0.4">
      <c r="B617" s="98"/>
      <c r="C617" s="98"/>
      <c r="D617" s="98"/>
      <c r="E617" s="98"/>
    </row>
    <row r="618" spans="2:5" x14ac:dyDescent="0.4">
      <c r="B618" s="98"/>
      <c r="C618" s="98"/>
      <c r="D618" s="98"/>
      <c r="E618" s="98"/>
    </row>
    <row r="619" spans="2:5" x14ac:dyDescent="0.4">
      <c r="B619" s="98"/>
      <c r="C619" s="98"/>
      <c r="D619" s="98"/>
      <c r="E619" s="98"/>
    </row>
    <row r="620" spans="2:5" x14ac:dyDescent="0.4">
      <c r="B620" s="98"/>
      <c r="C620" s="98"/>
      <c r="D620" s="98"/>
      <c r="E620" s="98"/>
    </row>
    <row r="621" spans="2:5" x14ac:dyDescent="0.4">
      <c r="B621" s="98"/>
      <c r="C621" s="98"/>
      <c r="D621" s="98"/>
      <c r="E621" s="98"/>
    </row>
    <row r="622" spans="2:5" x14ac:dyDescent="0.4">
      <c r="B622" s="98"/>
      <c r="C622" s="98"/>
      <c r="D622" s="98"/>
      <c r="E622" s="98"/>
    </row>
    <row r="623" spans="2:5" x14ac:dyDescent="0.4">
      <c r="B623" s="98"/>
      <c r="C623" s="98"/>
      <c r="D623" s="98"/>
      <c r="E623" s="98"/>
    </row>
    <row r="624" spans="2:5" x14ac:dyDescent="0.4">
      <c r="B624" s="98"/>
      <c r="C624" s="98"/>
      <c r="D624" s="98"/>
      <c r="E624" s="98"/>
    </row>
    <row r="625" spans="2:5" x14ac:dyDescent="0.4">
      <c r="B625" s="98"/>
      <c r="C625" s="98"/>
      <c r="D625" s="98"/>
      <c r="E625" s="98"/>
    </row>
    <row r="626" spans="2:5" x14ac:dyDescent="0.4">
      <c r="B626" s="98"/>
      <c r="C626" s="98"/>
      <c r="D626" s="98"/>
      <c r="E626" s="98"/>
    </row>
    <row r="627" spans="2:5" x14ac:dyDescent="0.4">
      <c r="B627" s="98"/>
      <c r="C627" s="98"/>
      <c r="D627" s="98"/>
      <c r="E627" s="98"/>
    </row>
    <row r="628" spans="2:5" x14ac:dyDescent="0.4">
      <c r="B628" s="98"/>
      <c r="C628" s="98"/>
      <c r="D628" s="98"/>
      <c r="E628" s="98"/>
    </row>
    <row r="629" spans="2:5" x14ac:dyDescent="0.4">
      <c r="B629" s="98"/>
      <c r="C629" s="98"/>
      <c r="D629" s="98"/>
      <c r="E629" s="98"/>
    </row>
    <row r="630" spans="2:5" x14ac:dyDescent="0.4">
      <c r="B630" s="98"/>
      <c r="C630" s="98"/>
      <c r="D630" s="98"/>
      <c r="E630" s="98"/>
    </row>
    <row r="631" spans="2:5" x14ac:dyDescent="0.4">
      <c r="B631" s="98"/>
      <c r="C631" s="98"/>
      <c r="D631" s="98"/>
      <c r="E631" s="98"/>
    </row>
    <row r="632" spans="2:5" x14ac:dyDescent="0.4">
      <c r="B632" s="98"/>
      <c r="C632" s="98"/>
      <c r="D632" s="98"/>
      <c r="E632" s="98"/>
    </row>
    <row r="633" spans="2:5" x14ac:dyDescent="0.4">
      <c r="B633" s="98"/>
      <c r="C633" s="98"/>
      <c r="D633" s="98"/>
      <c r="E633" s="98"/>
    </row>
    <row r="634" spans="2:5" x14ac:dyDescent="0.4">
      <c r="B634" s="98"/>
      <c r="C634" s="98"/>
      <c r="D634" s="98"/>
      <c r="E634" s="98"/>
    </row>
    <row r="635" spans="2:5" x14ac:dyDescent="0.4">
      <c r="B635" s="98"/>
      <c r="C635" s="98"/>
      <c r="D635" s="98"/>
      <c r="E635" s="98"/>
    </row>
    <row r="636" spans="2:5" x14ac:dyDescent="0.4">
      <c r="B636" s="98"/>
      <c r="C636" s="98"/>
      <c r="D636" s="98"/>
      <c r="E636" s="98"/>
    </row>
    <row r="637" spans="2:5" x14ac:dyDescent="0.4">
      <c r="B637" s="98"/>
      <c r="C637" s="98"/>
      <c r="D637" s="98"/>
      <c r="E637" s="98"/>
    </row>
    <row r="638" spans="2:5" x14ac:dyDescent="0.4">
      <c r="B638" s="98"/>
      <c r="C638" s="98"/>
      <c r="D638" s="98"/>
      <c r="E638" s="98"/>
    </row>
    <row r="639" spans="2:5" x14ac:dyDescent="0.4">
      <c r="B639" s="98"/>
      <c r="C639" s="98"/>
      <c r="D639" s="98"/>
      <c r="E639" s="98"/>
    </row>
    <row r="640" spans="2:5" x14ac:dyDescent="0.4">
      <c r="B640" s="98"/>
      <c r="C640" s="98"/>
      <c r="D640" s="98"/>
      <c r="E640" s="98"/>
    </row>
    <row r="641" spans="2:5" x14ac:dyDescent="0.4">
      <c r="B641" s="98"/>
      <c r="C641" s="98"/>
      <c r="D641" s="98"/>
      <c r="E641" s="98"/>
    </row>
    <row r="642" spans="2:5" x14ac:dyDescent="0.4">
      <c r="B642" s="98"/>
      <c r="C642" s="98"/>
      <c r="D642" s="98"/>
      <c r="E642" s="98"/>
    </row>
    <row r="643" spans="2:5" x14ac:dyDescent="0.4">
      <c r="B643" s="98"/>
      <c r="C643" s="98"/>
      <c r="D643" s="98"/>
      <c r="E643" s="98"/>
    </row>
    <row r="644" spans="2:5" x14ac:dyDescent="0.4">
      <c r="B644" s="98"/>
      <c r="C644" s="98"/>
      <c r="D644" s="98"/>
      <c r="E644" s="98"/>
    </row>
    <row r="645" spans="2:5" x14ac:dyDescent="0.4">
      <c r="B645" s="98"/>
      <c r="C645" s="98"/>
      <c r="D645" s="98"/>
      <c r="E645" s="98"/>
    </row>
    <row r="646" spans="2:5" x14ac:dyDescent="0.4">
      <c r="B646" s="98"/>
      <c r="C646" s="98"/>
      <c r="D646" s="98"/>
      <c r="E646" s="98"/>
    </row>
    <row r="647" spans="2:5" x14ac:dyDescent="0.4">
      <c r="B647" s="98"/>
      <c r="C647" s="98"/>
      <c r="D647" s="98"/>
      <c r="E647" s="98"/>
    </row>
    <row r="648" spans="2:5" x14ac:dyDescent="0.4">
      <c r="B648" s="98"/>
      <c r="C648" s="98"/>
      <c r="D648" s="98"/>
      <c r="E648" s="98"/>
    </row>
    <row r="649" spans="2:5" x14ac:dyDescent="0.4">
      <c r="B649" s="98"/>
      <c r="C649" s="98"/>
      <c r="D649" s="98"/>
      <c r="E649" s="98"/>
    </row>
    <row r="650" spans="2:5" x14ac:dyDescent="0.4">
      <c r="B650" s="98"/>
      <c r="C650" s="98"/>
      <c r="D650" s="98"/>
      <c r="E650" s="98"/>
    </row>
    <row r="651" spans="2:5" x14ac:dyDescent="0.4">
      <c r="B651" s="98"/>
      <c r="C651" s="98"/>
      <c r="D651" s="98"/>
      <c r="E651" s="98"/>
    </row>
    <row r="652" spans="2:5" x14ac:dyDescent="0.4">
      <c r="B652" s="98"/>
      <c r="C652" s="98"/>
      <c r="D652" s="98"/>
      <c r="E652" s="98"/>
    </row>
    <row r="653" spans="2:5" x14ac:dyDescent="0.4">
      <c r="B653" s="98"/>
      <c r="C653" s="98"/>
      <c r="D653" s="98"/>
      <c r="E653" s="98"/>
    </row>
    <row r="654" spans="2:5" x14ac:dyDescent="0.4">
      <c r="B654" s="98"/>
      <c r="C654" s="98"/>
      <c r="D654" s="98"/>
      <c r="E654" s="98"/>
    </row>
    <row r="655" spans="2:5" x14ac:dyDescent="0.4">
      <c r="B655" s="98"/>
      <c r="C655" s="98"/>
      <c r="D655" s="98"/>
      <c r="E655" s="98"/>
    </row>
    <row r="656" spans="2:5" x14ac:dyDescent="0.4">
      <c r="B656" s="98"/>
      <c r="C656" s="98"/>
      <c r="D656" s="98"/>
      <c r="E656" s="98"/>
    </row>
    <row r="657" spans="2:5" x14ac:dyDescent="0.4">
      <c r="B657" s="98"/>
      <c r="C657" s="98"/>
      <c r="D657" s="98"/>
      <c r="E657" s="98"/>
    </row>
    <row r="658" spans="2:5" x14ac:dyDescent="0.4">
      <c r="B658" s="98"/>
      <c r="C658" s="98"/>
      <c r="D658" s="98"/>
      <c r="E658" s="98"/>
    </row>
    <row r="659" spans="2:5" x14ac:dyDescent="0.4">
      <c r="B659" s="98"/>
      <c r="C659" s="98"/>
      <c r="D659" s="98"/>
      <c r="E659" s="98"/>
    </row>
    <row r="660" spans="2:5" x14ac:dyDescent="0.4">
      <c r="B660" s="98"/>
      <c r="C660" s="98"/>
      <c r="D660" s="98"/>
      <c r="E660" s="98"/>
    </row>
    <row r="661" spans="2:5" x14ac:dyDescent="0.4">
      <c r="B661" s="98"/>
      <c r="C661" s="98"/>
      <c r="D661" s="98"/>
      <c r="E661" s="98"/>
    </row>
    <row r="662" spans="2:5" x14ac:dyDescent="0.4">
      <c r="B662" s="98"/>
      <c r="C662" s="98"/>
      <c r="D662" s="98"/>
      <c r="E662" s="98"/>
    </row>
    <row r="663" spans="2:5" x14ac:dyDescent="0.4">
      <c r="B663" s="98"/>
      <c r="C663" s="98"/>
      <c r="D663" s="98"/>
      <c r="E663" s="98"/>
    </row>
    <row r="664" spans="2:5" x14ac:dyDescent="0.4">
      <c r="B664" s="98"/>
      <c r="C664" s="98"/>
      <c r="D664" s="98"/>
      <c r="E664" s="98"/>
    </row>
    <row r="665" spans="2:5" x14ac:dyDescent="0.4">
      <c r="B665" s="98"/>
      <c r="C665" s="98"/>
      <c r="D665" s="98"/>
      <c r="E665" s="98"/>
    </row>
    <row r="666" spans="2:5" x14ac:dyDescent="0.4">
      <c r="B666" s="98"/>
      <c r="C666" s="98"/>
      <c r="D666" s="98"/>
      <c r="E666" s="98"/>
    </row>
    <row r="667" spans="2:5" x14ac:dyDescent="0.4">
      <c r="B667" s="98"/>
      <c r="C667" s="98"/>
      <c r="D667" s="98"/>
      <c r="E667" s="98"/>
    </row>
    <row r="668" spans="2:5" x14ac:dyDescent="0.4">
      <c r="B668" s="98"/>
      <c r="C668" s="98"/>
      <c r="D668" s="98"/>
      <c r="E668" s="98"/>
    </row>
    <row r="669" spans="2:5" x14ac:dyDescent="0.4">
      <c r="B669" s="98"/>
      <c r="C669" s="98"/>
      <c r="D669" s="98"/>
      <c r="E669" s="98"/>
    </row>
    <row r="670" spans="2:5" x14ac:dyDescent="0.4">
      <c r="B670" s="98"/>
      <c r="C670" s="98"/>
      <c r="D670" s="98"/>
      <c r="E670" s="98"/>
    </row>
    <row r="671" spans="2:5" x14ac:dyDescent="0.4">
      <c r="B671" s="98"/>
      <c r="C671" s="98"/>
      <c r="D671" s="98"/>
      <c r="E671" s="98"/>
    </row>
    <row r="672" spans="2:5" x14ac:dyDescent="0.4">
      <c r="B672" s="98"/>
      <c r="C672" s="98"/>
      <c r="D672" s="98"/>
      <c r="E672" s="98"/>
    </row>
    <row r="673" spans="2:5" x14ac:dyDescent="0.4">
      <c r="B673" s="98"/>
      <c r="C673" s="98"/>
      <c r="D673" s="98"/>
      <c r="E673" s="98"/>
    </row>
    <row r="674" spans="2:5" x14ac:dyDescent="0.4">
      <c r="B674" s="98"/>
      <c r="C674" s="98"/>
      <c r="D674" s="98"/>
      <c r="E674" s="98"/>
    </row>
    <row r="675" spans="2:5" x14ac:dyDescent="0.4">
      <c r="B675" s="98"/>
      <c r="C675" s="98"/>
      <c r="D675" s="98"/>
      <c r="E675" s="98"/>
    </row>
    <row r="676" spans="2:5" x14ac:dyDescent="0.4">
      <c r="B676" s="98"/>
      <c r="C676" s="98"/>
      <c r="D676" s="98"/>
      <c r="E676" s="98"/>
    </row>
    <row r="677" spans="2:5" x14ac:dyDescent="0.4">
      <c r="B677" s="98"/>
      <c r="C677" s="98"/>
      <c r="D677" s="98"/>
      <c r="E677" s="98"/>
    </row>
    <row r="678" spans="2:5" x14ac:dyDescent="0.4">
      <c r="B678" s="98"/>
      <c r="C678" s="98"/>
      <c r="D678" s="98"/>
      <c r="E678" s="98"/>
    </row>
    <row r="679" spans="2:5" x14ac:dyDescent="0.4">
      <c r="B679" s="98"/>
      <c r="C679" s="98"/>
      <c r="D679" s="98"/>
      <c r="E679" s="98"/>
    </row>
    <row r="680" spans="2:5" x14ac:dyDescent="0.4">
      <c r="B680" s="98"/>
      <c r="C680" s="98"/>
      <c r="D680" s="98"/>
      <c r="E680" s="98"/>
    </row>
    <row r="681" spans="2:5" x14ac:dyDescent="0.4">
      <c r="B681" s="98"/>
      <c r="C681" s="98"/>
      <c r="D681" s="98"/>
      <c r="E681" s="98"/>
    </row>
    <row r="682" spans="2:5" x14ac:dyDescent="0.4">
      <c r="B682" s="98"/>
      <c r="C682" s="98"/>
      <c r="D682" s="98"/>
      <c r="E682" s="98"/>
    </row>
    <row r="683" spans="2:5" x14ac:dyDescent="0.4">
      <c r="B683" s="98"/>
      <c r="C683" s="98"/>
      <c r="D683" s="98"/>
      <c r="E683" s="98"/>
    </row>
    <row r="684" spans="2:5" x14ac:dyDescent="0.4">
      <c r="B684" s="98"/>
      <c r="C684" s="98"/>
      <c r="D684" s="98"/>
      <c r="E684" s="98"/>
    </row>
    <row r="685" spans="2:5" x14ac:dyDescent="0.4">
      <c r="B685" s="98"/>
      <c r="C685" s="98"/>
      <c r="D685" s="98"/>
      <c r="E685" s="98"/>
    </row>
    <row r="686" spans="2:5" x14ac:dyDescent="0.4">
      <c r="B686" s="98"/>
      <c r="C686" s="98"/>
      <c r="D686" s="98"/>
      <c r="E686" s="98"/>
    </row>
    <row r="687" spans="2:5" x14ac:dyDescent="0.4">
      <c r="B687" s="98"/>
      <c r="C687" s="98"/>
      <c r="D687" s="98"/>
      <c r="E687" s="98"/>
    </row>
    <row r="688" spans="2:5" x14ac:dyDescent="0.4">
      <c r="B688" s="98"/>
      <c r="C688" s="98"/>
      <c r="D688" s="98"/>
      <c r="E688" s="98"/>
    </row>
    <row r="689" spans="2:5" x14ac:dyDescent="0.4">
      <c r="B689" s="98"/>
      <c r="C689" s="98"/>
      <c r="D689" s="98"/>
      <c r="E689" s="98"/>
    </row>
    <row r="690" spans="2:5" x14ac:dyDescent="0.4">
      <c r="B690" s="98"/>
      <c r="C690" s="98"/>
      <c r="D690" s="98"/>
      <c r="E690" s="98"/>
    </row>
    <row r="691" spans="2:5" x14ac:dyDescent="0.4">
      <c r="B691" s="98"/>
      <c r="C691" s="98"/>
      <c r="D691" s="98"/>
      <c r="E691" s="98"/>
    </row>
    <row r="692" spans="2:5" x14ac:dyDescent="0.4">
      <c r="B692" s="98"/>
      <c r="C692" s="98"/>
      <c r="D692" s="98"/>
      <c r="E692" s="98"/>
    </row>
    <row r="693" spans="2:5" x14ac:dyDescent="0.4">
      <c r="B693" s="98"/>
      <c r="C693" s="98"/>
      <c r="D693" s="98"/>
      <c r="E693" s="98"/>
    </row>
    <row r="694" spans="2:5" x14ac:dyDescent="0.4">
      <c r="B694" s="98"/>
      <c r="C694" s="98"/>
      <c r="D694" s="98"/>
      <c r="E694" s="98"/>
    </row>
    <row r="695" spans="2:5" x14ac:dyDescent="0.4">
      <c r="B695" s="98"/>
      <c r="C695" s="98"/>
      <c r="D695" s="98"/>
      <c r="E695" s="98"/>
    </row>
    <row r="696" spans="2:5" x14ac:dyDescent="0.4">
      <c r="B696" s="98"/>
      <c r="C696" s="98"/>
      <c r="D696" s="98"/>
      <c r="E696" s="98"/>
    </row>
    <row r="697" spans="2:5" x14ac:dyDescent="0.4">
      <c r="B697" s="98"/>
      <c r="C697" s="98"/>
      <c r="D697" s="98"/>
      <c r="E697" s="98"/>
    </row>
    <row r="698" spans="2:5" x14ac:dyDescent="0.4">
      <c r="B698" s="98"/>
      <c r="C698" s="98"/>
      <c r="D698" s="98"/>
      <c r="E698" s="98"/>
    </row>
    <row r="699" spans="2:5" x14ac:dyDescent="0.4">
      <c r="B699" s="98"/>
      <c r="C699" s="98"/>
      <c r="D699" s="98"/>
      <c r="E699" s="98"/>
    </row>
    <row r="700" spans="2:5" x14ac:dyDescent="0.4">
      <c r="B700" s="98"/>
      <c r="C700" s="98"/>
      <c r="D700" s="98"/>
      <c r="E700" s="98"/>
    </row>
    <row r="701" spans="2:5" x14ac:dyDescent="0.4">
      <c r="B701" s="98"/>
      <c r="C701" s="98"/>
      <c r="D701" s="98"/>
      <c r="E701" s="98"/>
    </row>
    <row r="702" spans="2:5" x14ac:dyDescent="0.4">
      <c r="B702" s="98"/>
      <c r="C702" s="98"/>
      <c r="D702" s="98"/>
      <c r="E702" s="98"/>
    </row>
    <row r="703" spans="2:5" x14ac:dyDescent="0.4">
      <c r="B703" s="98"/>
      <c r="C703" s="98"/>
      <c r="D703" s="98"/>
      <c r="E703" s="98"/>
    </row>
    <row r="704" spans="2:5" x14ac:dyDescent="0.4">
      <c r="B704" s="98"/>
      <c r="C704" s="98"/>
      <c r="D704" s="98"/>
      <c r="E704" s="98"/>
    </row>
    <row r="705" spans="2:5" x14ac:dyDescent="0.4">
      <c r="B705" s="98"/>
      <c r="C705" s="98"/>
      <c r="D705" s="98"/>
      <c r="E705" s="98"/>
    </row>
    <row r="706" spans="2:5" x14ac:dyDescent="0.4">
      <c r="B706" s="98"/>
      <c r="C706" s="98"/>
      <c r="D706" s="98"/>
      <c r="E706" s="98"/>
    </row>
    <row r="707" spans="2:5" x14ac:dyDescent="0.4">
      <c r="B707" s="98"/>
      <c r="C707" s="98"/>
      <c r="D707" s="98"/>
      <c r="E707" s="98"/>
    </row>
    <row r="708" spans="2:5" x14ac:dyDescent="0.4">
      <c r="B708" s="98"/>
      <c r="C708" s="98"/>
      <c r="D708" s="98"/>
      <c r="E708" s="98"/>
    </row>
    <row r="709" spans="2:5" x14ac:dyDescent="0.4">
      <c r="B709" s="98"/>
      <c r="C709" s="98"/>
      <c r="D709" s="98"/>
      <c r="E709" s="98"/>
    </row>
    <row r="710" spans="2:5" x14ac:dyDescent="0.4">
      <c r="B710" s="98"/>
      <c r="C710" s="98"/>
      <c r="D710" s="98"/>
      <c r="E710" s="98"/>
    </row>
    <row r="711" spans="2:5" x14ac:dyDescent="0.4">
      <c r="B711" s="98"/>
      <c r="C711" s="98"/>
      <c r="D711" s="98"/>
      <c r="E711" s="98"/>
    </row>
    <row r="712" spans="2:5" x14ac:dyDescent="0.4">
      <c r="B712" s="98"/>
      <c r="C712" s="98"/>
      <c r="D712" s="98"/>
      <c r="E712" s="98"/>
    </row>
    <row r="713" spans="2:5" x14ac:dyDescent="0.4">
      <c r="B713" s="98"/>
      <c r="C713" s="98"/>
      <c r="D713" s="98"/>
      <c r="E713" s="98"/>
    </row>
    <row r="714" spans="2:5" x14ac:dyDescent="0.4">
      <c r="B714" s="98"/>
      <c r="C714" s="98"/>
      <c r="D714" s="98"/>
      <c r="E714" s="98"/>
    </row>
    <row r="715" spans="2:5" x14ac:dyDescent="0.4">
      <c r="B715" s="98"/>
      <c r="C715" s="98"/>
      <c r="D715" s="98"/>
      <c r="E715" s="98"/>
    </row>
    <row r="716" spans="2:5" x14ac:dyDescent="0.4">
      <c r="B716" s="98"/>
      <c r="C716" s="98"/>
      <c r="D716" s="98"/>
      <c r="E716" s="98"/>
    </row>
    <row r="717" spans="2:5" x14ac:dyDescent="0.4">
      <c r="B717" s="98"/>
      <c r="C717" s="98"/>
      <c r="D717" s="98"/>
      <c r="E717" s="98"/>
    </row>
    <row r="718" spans="2:5" x14ac:dyDescent="0.4">
      <c r="B718" s="98"/>
      <c r="C718" s="98"/>
      <c r="D718" s="98"/>
      <c r="E718" s="98"/>
    </row>
    <row r="719" spans="2:5" x14ac:dyDescent="0.4">
      <c r="B719" s="98"/>
      <c r="C719" s="98"/>
      <c r="D719" s="98"/>
      <c r="E719" s="98"/>
    </row>
    <row r="720" spans="2:5" x14ac:dyDescent="0.4">
      <c r="B720" s="98"/>
      <c r="C720" s="98"/>
      <c r="D720" s="98"/>
      <c r="E720" s="98"/>
    </row>
    <row r="721" spans="2:5" x14ac:dyDescent="0.4">
      <c r="B721" s="98"/>
      <c r="C721" s="98"/>
      <c r="D721" s="98"/>
      <c r="E721" s="98"/>
    </row>
    <row r="722" spans="2:5" x14ac:dyDescent="0.4">
      <c r="B722" s="98"/>
      <c r="C722" s="98"/>
      <c r="D722" s="98"/>
      <c r="E722" s="98"/>
    </row>
    <row r="723" spans="2:5" x14ac:dyDescent="0.4">
      <c r="B723" s="98"/>
      <c r="C723" s="98"/>
      <c r="D723" s="98"/>
      <c r="E723" s="98"/>
    </row>
    <row r="724" spans="2:5" x14ac:dyDescent="0.4">
      <c r="B724" s="98"/>
      <c r="C724" s="98"/>
      <c r="D724" s="98"/>
      <c r="E724" s="98"/>
    </row>
    <row r="725" spans="2:5" x14ac:dyDescent="0.4">
      <c r="B725" s="98"/>
      <c r="C725" s="98"/>
      <c r="D725" s="98"/>
      <c r="E725" s="98"/>
    </row>
    <row r="726" spans="2:5" x14ac:dyDescent="0.4">
      <c r="B726" s="98"/>
      <c r="C726" s="98"/>
      <c r="D726" s="98"/>
      <c r="E726" s="98"/>
    </row>
    <row r="727" spans="2:5" x14ac:dyDescent="0.4">
      <c r="B727" s="98"/>
      <c r="C727" s="98"/>
      <c r="D727" s="98"/>
      <c r="E727" s="98"/>
    </row>
    <row r="728" spans="2:5" x14ac:dyDescent="0.4">
      <c r="B728" s="98"/>
      <c r="C728" s="98"/>
      <c r="D728" s="98"/>
      <c r="E728" s="98"/>
    </row>
    <row r="729" spans="2:5" x14ac:dyDescent="0.4">
      <c r="B729" s="98"/>
      <c r="C729" s="98"/>
      <c r="D729" s="98"/>
      <c r="E729" s="98"/>
    </row>
    <row r="730" spans="2:5" x14ac:dyDescent="0.4">
      <c r="B730" s="98"/>
      <c r="C730" s="98"/>
      <c r="D730" s="98"/>
      <c r="E730" s="98"/>
    </row>
    <row r="731" spans="2:5" x14ac:dyDescent="0.4">
      <c r="B731" s="98"/>
      <c r="C731" s="98"/>
      <c r="D731" s="98"/>
      <c r="E731" s="98"/>
    </row>
    <row r="732" spans="2:5" x14ac:dyDescent="0.4">
      <c r="B732" s="98"/>
      <c r="C732" s="98"/>
      <c r="D732" s="98"/>
      <c r="E732" s="98"/>
    </row>
    <row r="733" spans="2:5" x14ac:dyDescent="0.4">
      <c r="B733" s="98"/>
      <c r="C733" s="98"/>
      <c r="D733" s="98"/>
      <c r="E733" s="98"/>
    </row>
    <row r="734" spans="2:5" x14ac:dyDescent="0.4">
      <c r="B734" s="98"/>
      <c r="C734" s="98"/>
      <c r="D734" s="98"/>
      <c r="E734" s="98"/>
    </row>
    <row r="735" spans="2:5" x14ac:dyDescent="0.4">
      <c r="B735" s="98"/>
      <c r="C735" s="98"/>
      <c r="D735" s="98"/>
      <c r="E735" s="98"/>
    </row>
    <row r="736" spans="2:5" x14ac:dyDescent="0.4">
      <c r="B736" s="98"/>
      <c r="C736" s="98"/>
      <c r="D736" s="98"/>
      <c r="E736" s="98"/>
    </row>
    <row r="737" spans="2:5" x14ac:dyDescent="0.4">
      <c r="B737" s="98"/>
      <c r="C737" s="98"/>
      <c r="D737" s="98"/>
      <c r="E737" s="98"/>
    </row>
    <row r="738" spans="2:5" x14ac:dyDescent="0.4">
      <c r="B738" s="98"/>
      <c r="C738" s="98"/>
      <c r="D738" s="98"/>
      <c r="E738" s="98"/>
    </row>
    <row r="739" spans="2:5" x14ac:dyDescent="0.4">
      <c r="B739" s="98"/>
      <c r="C739" s="98"/>
      <c r="D739" s="98"/>
      <c r="E739" s="98"/>
    </row>
    <row r="740" spans="2:5" x14ac:dyDescent="0.4">
      <c r="B740" s="98"/>
      <c r="C740" s="98"/>
      <c r="D740" s="98"/>
      <c r="E740" s="98"/>
    </row>
    <row r="741" spans="2:5" x14ac:dyDescent="0.4">
      <c r="B741" s="98"/>
      <c r="C741" s="98"/>
      <c r="D741" s="98"/>
      <c r="E741" s="98"/>
    </row>
    <row r="742" spans="2:5" x14ac:dyDescent="0.4">
      <c r="B742" s="98"/>
      <c r="C742" s="98"/>
      <c r="D742" s="98"/>
      <c r="E742" s="98"/>
    </row>
    <row r="743" spans="2:5" x14ac:dyDescent="0.4">
      <c r="B743" s="98"/>
      <c r="C743" s="98"/>
      <c r="D743" s="98"/>
      <c r="E743" s="98"/>
    </row>
    <row r="744" spans="2:5" x14ac:dyDescent="0.4">
      <c r="B744" s="98"/>
      <c r="C744" s="98"/>
      <c r="D744" s="98"/>
      <c r="E744" s="98"/>
    </row>
    <row r="745" spans="2:5" x14ac:dyDescent="0.4">
      <c r="B745" s="98"/>
      <c r="C745" s="98"/>
      <c r="D745" s="98"/>
      <c r="E745" s="98"/>
    </row>
    <row r="746" spans="2:5" x14ac:dyDescent="0.4">
      <c r="B746" s="98"/>
      <c r="C746" s="98"/>
      <c r="D746" s="98"/>
      <c r="E746" s="98"/>
    </row>
    <row r="747" spans="2:5" x14ac:dyDescent="0.4">
      <c r="B747" s="98"/>
      <c r="C747" s="98"/>
      <c r="D747" s="98"/>
      <c r="E747" s="98"/>
    </row>
    <row r="748" spans="2:5" x14ac:dyDescent="0.4">
      <c r="B748" s="98"/>
      <c r="C748" s="98"/>
      <c r="D748" s="98"/>
      <c r="E748" s="98"/>
    </row>
    <row r="749" spans="2:5" x14ac:dyDescent="0.4">
      <c r="B749" s="98"/>
      <c r="C749" s="98"/>
      <c r="D749" s="98"/>
      <c r="E749" s="98"/>
    </row>
    <row r="750" spans="2:5" x14ac:dyDescent="0.4">
      <c r="B750" s="98"/>
      <c r="C750" s="98"/>
      <c r="D750" s="98"/>
      <c r="E750" s="98"/>
    </row>
    <row r="751" spans="2:5" x14ac:dyDescent="0.4">
      <c r="B751" s="98"/>
      <c r="C751" s="98"/>
      <c r="D751" s="98"/>
      <c r="E751" s="98"/>
    </row>
    <row r="752" spans="2:5" x14ac:dyDescent="0.4">
      <c r="B752" s="98"/>
      <c r="C752" s="98"/>
      <c r="D752" s="98"/>
      <c r="E752" s="98"/>
    </row>
    <row r="753" spans="2:5" x14ac:dyDescent="0.4">
      <c r="B753" s="98"/>
      <c r="C753" s="98"/>
      <c r="D753" s="98"/>
      <c r="E753" s="98"/>
    </row>
    <row r="754" spans="2:5" x14ac:dyDescent="0.4">
      <c r="B754" s="98"/>
      <c r="C754" s="98"/>
      <c r="D754" s="98"/>
      <c r="E754" s="98"/>
    </row>
    <row r="755" spans="2:5" x14ac:dyDescent="0.4">
      <c r="B755" s="98"/>
      <c r="C755" s="98"/>
      <c r="D755" s="98"/>
      <c r="E755" s="98"/>
    </row>
    <row r="756" spans="2:5" x14ac:dyDescent="0.4">
      <c r="B756" s="98"/>
      <c r="C756" s="98"/>
      <c r="D756" s="98"/>
      <c r="E756" s="98"/>
    </row>
    <row r="757" spans="2:5" x14ac:dyDescent="0.4">
      <c r="B757" s="98"/>
      <c r="C757" s="98"/>
      <c r="D757" s="98"/>
      <c r="E757" s="98"/>
    </row>
    <row r="758" spans="2:5" x14ac:dyDescent="0.4">
      <c r="B758" s="98"/>
      <c r="C758" s="98"/>
      <c r="D758" s="98"/>
      <c r="E758" s="98"/>
    </row>
    <row r="759" spans="2:5" x14ac:dyDescent="0.4">
      <c r="B759" s="98"/>
      <c r="C759" s="98"/>
      <c r="D759" s="98"/>
      <c r="E759" s="98"/>
    </row>
    <row r="760" spans="2:5" x14ac:dyDescent="0.4">
      <c r="B760" s="98"/>
      <c r="C760" s="98"/>
      <c r="D760" s="98"/>
      <c r="E760" s="98"/>
    </row>
    <row r="761" spans="2:5" x14ac:dyDescent="0.4">
      <c r="B761" s="98"/>
      <c r="C761" s="98"/>
      <c r="D761" s="98"/>
      <c r="E761" s="98"/>
    </row>
    <row r="762" spans="2:5" x14ac:dyDescent="0.4">
      <c r="B762" s="98"/>
      <c r="C762" s="98"/>
      <c r="D762" s="98"/>
      <c r="E762" s="98"/>
    </row>
    <row r="763" spans="2:5" x14ac:dyDescent="0.4">
      <c r="B763" s="98"/>
      <c r="C763" s="98"/>
      <c r="D763" s="98"/>
      <c r="E763" s="98"/>
    </row>
    <row r="764" spans="2:5" x14ac:dyDescent="0.4">
      <c r="B764" s="98"/>
      <c r="C764" s="98"/>
      <c r="D764" s="98"/>
      <c r="E764" s="98"/>
    </row>
    <row r="765" spans="2:5" x14ac:dyDescent="0.4">
      <c r="B765" s="98"/>
      <c r="C765" s="98"/>
      <c r="D765" s="98"/>
      <c r="E765" s="98"/>
    </row>
    <row r="766" spans="2:5" x14ac:dyDescent="0.4">
      <c r="B766" s="98"/>
      <c r="C766" s="98"/>
      <c r="D766" s="98"/>
      <c r="E766" s="98"/>
    </row>
    <row r="767" spans="2:5" x14ac:dyDescent="0.4">
      <c r="B767" s="98"/>
      <c r="C767" s="98"/>
      <c r="D767" s="98"/>
      <c r="E767" s="98"/>
    </row>
    <row r="768" spans="2:5" x14ac:dyDescent="0.4">
      <c r="B768" s="98"/>
      <c r="C768" s="98"/>
      <c r="D768" s="98"/>
      <c r="E768" s="98"/>
    </row>
    <row r="769" spans="2:5" x14ac:dyDescent="0.4">
      <c r="B769" s="98"/>
      <c r="C769" s="98"/>
      <c r="D769" s="98"/>
      <c r="E769" s="98"/>
    </row>
    <row r="770" spans="2:5" x14ac:dyDescent="0.4">
      <c r="B770" s="98"/>
      <c r="C770" s="98"/>
      <c r="D770" s="98"/>
      <c r="E770" s="98"/>
    </row>
    <row r="771" spans="2:5" x14ac:dyDescent="0.4">
      <c r="B771" s="98"/>
      <c r="C771" s="98"/>
      <c r="D771" s="98"/>
      <c r="E771" s="98"/>
    </row>
    <row r="772" spans="2:5" x14ac:dyDescent="0.4">
      <c r="B772" s="98"/>
      <c r="C772" s="98"/>
      <c r="D772" s="98"/>
      <c r="E772" s="98"/>
    </row>
    <row r="773" spans="2:5" x14ac:dyDescent="0.4">
      <c r="B773" s="98"/>
      <c r="C773" s="98"/>
      <c r="D773" s="98"/>
      <c r="E773" s="98"/>
    </row>
    <row r="774" spans="2:5" x14ac:dyDescent="0.4">
      <c r="B774" s="98"/>
      <c r="C774" s="98"/>
      <c r="D774" s="98"/>
      <c r="E774" s="98"/>
    </row>
    <row r="775" spans="2:5" x14ac:dyDescent="0.4">
      <c r="B775" s="98"/>
      <c r="C775" s="98"/>
      <c r="D775" s="98"/>
      <c r="E775" s="98"/>
    </row>
    <row r="776" spans="2:5" x14ac:dyDescent="0.4">
      <c r="B776" s="98"/>
      <c r="C776" s="98"/>
      <c r="D776" s="98"/>
      <c r="E776" s="98"/>
    </row>
    <row r="777" spans="2:5" x14ac:dyDescent="0.4">
      <c r="B777" s="98"/>
      <c r="C777" s="98"/>
      <c r="D777" s="98"/>
      <c r="E777" s="98"/>
    </row>
    <row r="778" spans="2:5" x14ac:dyDescent="0.4">
      <c r="B778" s="98"/>
      <c r="C778" s="98"/>
      <c r="D778" s="98"/>
      <c r="E778" s="98"/>
    </row>
    <row r="779" spans="2:5" x14ac:dyDescent="0.4">
      <c r="B779" s="98"/>
      <c r="C779" s="98"/>
      <c r="D779" s="98"/>
      <c r="E779" s="98"/>
    </row>
    <row r="780" spans="2:5" x14ac:dyDescent="0.4">
      <c r="B780" s="98"/>
      <c r="C780" s="98"/>
      <c r="D780" s="98"/>
      <c r="E780" s="98"/>
    </row>
    <row r="781" spans="2:5" x14ac:dyDescent="0.4">
      <c r="B781" s="98"/>
      <c r="C781" s="98"/>
      <c r="D781" s="98"/>
      <c r="E781" s="98"/>
    </row>
    <row r="782" spans="2:5" x14ac:dyDescent="0.4">
      <c r="B782" s="98"/>
      <c r="C782" s="98"/>
      <c r="D782" s="98"/>
      <c r="E782" s="98"/>
    </row>
    <row r="783" spans="2:5" x14ac:dyDescent="0.4">
      <c r="B783" s="98"/>
      <c r="C783" s="98"/>
      <c r="D783" s="98"/>
      <c r="E783" s="98"/>
    </row>
    <row r="784" spans="2:5" x14ac:dyDescent="0.4">
      <c r="B784" s="98"/>
      <c r="C784" s="98"/>
      <c r="D784" s="98"/>
      <c r="E784" s="98"/>
    </row>
    <row r="785" spans="2:5" x14ac:dyDescent="0.4">
      <c r="B785" s="98"/>
      <c r="C785" s="98"/>
      <c r="D785" s="98"/>
      <c r="E785" s="98"/>
    </row>
    <row r="786" spans="2:5" x14ac:dyDescent="0.4">
      <c r="B786" s="98"/>
      <c r="C786" s="98"/>
      <c r="D786" s="98"/>
      <c r="E786" s="98"/>
    </row>
    <row r="787" spans="2:5" x14ac:dyDescent="0.4">
      <c r="B787" s="98"/>
      <c r="C787" s="98"/>
      <c r="D787" s="98"/>
      <c r="E787" s="98"/>
    </row>
    <row r="788" spans="2:5" x14ac:dyDescent="0.4">
      <c r="B788" s="98"/>
      <c r="C788" s="98"/>
      <c r="D788" s="98"/>
      <c r="E788" s="98"/>
    </row>
    <row r="789" spans="2:5" x14ac:dyDescent="0.4">
      <c r="B789" s="98"/>
      <c r="C789" s="98"/>
      <c r="D789" s="98"/>
      <c r="E789" s="98"/>
    </row>
    <row r="790" spans="2:5" x14ac:dyDescent="0.4">
      <c r="B790" s="98"/>
      <c r="C790" s="98"/>
      <c r="D790" s="98"/>
      <c r="E790" s="98"/>
    </row>
    <row r="791" spans="2:5" x14ac:dyDescent="0.4">
      <c r="B791" s="98"/>
      <c r="C791" s="98"/>
      <c r="D791" s="98"/>
      <c r="E791" s="98"/>
    </row>
    <row r="792" spans="2:5" x14ac:dyDescent="0.4">
      <c r="B792" s="98"/>
      <c r="C792" s="98"/>
      <c r="D792" s="98"/>
      <c r="E792" s="98"/>
    </row>
    <row r="793" spans="2:5" x14ac:dyDescent="0.4">
      <c r="B793" s="98"/>
      <c r="C793" s="98"/>
      <c r="D793" s="98"/>
      <c r="E793" s="98"/>
    </row>
    <row r="794" spans="2:5" x14ac:dyDescent="0.4">
      <c r="B794" s="98"/>
      <c r="C794" s="98"/>
      <c r="D794" s="98"/>
      <c r="E794" s="98"/>
    </row>
    <row r="795" spans="2:5" x14ac:dyDescent="0.4">
      <c r="B795" s="98"/>
      <c r="C795" s="98"/>
      <c r="D795" s="98"/>
      <c r="E795" s="98"/>
    </row>
    <row r="796" spans="2:5" x14ac:dyDescent="0.4">
      <c r="B796" s="98"/>
      <c r="C796" s="98"/>
      <c r="D796" s="98"/>
      <c r="E796" s="98"/>
    </row>
    <row r="797" spans="2:5" x14ac:dyDescent="0.4">
      <c r="B797" s="98"/>
      <c r="C797" s="98"/>
      <c r="D797" s="98"/>
      <c r="E797" s="98"/>
    </row>
    <row r="798" spans="2:5" x14ac:dyDescent="0.4">
      <c r="B798" s="98"/>
      <c r="C798" s="98"/>
      <c r="D798" s="98"/>
      <c r="E798" s="98"/>
    </row>
    <row r="799" spans="2:5" x14ac:dyDescent="0.4">
      <c r="B799" s="98"/>
      <c r="C799" s="98"/>
      <c r="D799" s="98"/>
      <c r="E799" s="98"/>
    </row>
    <row r="800" spans="2:5" x14ac:dyDescent="0.4">
      <c r="B800" s="98"/>
      <c r="C800" s="98"/>
      <c r="D800" s="98"/>
      <c r="E800" s="98"/>
    </row>
    <row r="801" spans="2:5" x14ac:dyDescent="0.4">
      <c r="B801" s="98"/>
      <c r="C801" s="98"/>
      <c r="D801" s="98"/>
      <c r="E801" s="98"/>
    </row>
    <row r="802" spans="2:5" x14ac:dyDescent="0.4">
      <c r="B802" s="98"/>
      <c r="C802" s="98"/>
      <c r="D802" s="98"/>
      <c r="E802" s="98"/>
    </row>
    <row r="803" spans="2:5" x14ac:dyDescent="0.4">
      <c r="B803" s="98"/>
      <c r="C803" s="98"/>
      <c r="D803" s="98"/>
      <c r="E803" s="98"/>
    </row>
    <row r="804" spans="2:5" x14ac:dyDescent="0.4">
      <c r="B804" s="98"/>
      <c r="C804" s="98"/>
      <c r="D804" s="98"/>
      <c r="E804" s="98"/>
    </row>
    <row r="805" spans="2:5" x14ac:dyDescent="0.4">
      <c r="B805" s="98"/>
      <c r="C805" s="98"/>
      <c r="D805" s="98"/>
      <c r="E805" s="98"/>
    </row>
    <row r="806" spans="2:5" x14ac:dyDescent="0.4">
      <c r="B806" s="98"/>
      <c r="C806" s="98"/>
      <c r="D806" s="98"/>
      <c r="E806" s="98"/>
    </row>
    <row r="807" spans="2:5" x14ac:dyDescent="0.4">
      <c r="B807" s="98"/>
      <c r="C807" s="98"/>
      <c r="D807" s="98"/>
      <c r="E807" s="98"/>
    </row>
    <row r="808" spans="2:5" x14ac:dyDescent="0.4">
      <c r="B808" s="98"/>
      <c r="C808" s="98"/>
      <c r="D808" s="98"/>
      <c r="E808" s="98"/>
    </row>
    <row r="809" spans="2:5" x14ac:dyDescent="0.4">
      <c r="B809" s="98"/>
      <c r="C809" s="98"/>
      <c r="D809" s="98"/>
      <c r="E809" s="98"/>
    </row>
    <row r="810" spans="2:5" x14ac:dyDescent="0.4">
      <c r="B810" s="98"/>
      <c r="C810" s="98"/>
      <c r="D810" s="98"/>
      <c r="E810" s="98"/>
    </row>
    <row r="811" spans="2:5" x14ac:dyDescent="0.4">
      <c r="B811" s="98"/>
      <c r="C811" s="98"/>
      <c r="D811" s="98"/>
      <c r="E811" s="98"/>
    </row>
    <row r="812" spans="2:5" x14ac:dyDescent="0.4">
      <c r="B812" s="98"/>
      <c r="C812" s="98"/>
      <c r="D812" s="98"/>
      <c r="E812" s="98"/>
    </row>
    <row r="813" spans="2:5" x14ac:dyDescent="0.4">
      <c r="B813" s="98"/>
      <c r="C813" s="98"/>
      <c r="D813" s="98"/>
      <c r="E813" s="98"/>
    </row>
    <row r="814" spans="2:5" x14ac:dyDescent="0.4">
      <c r="B814" s="98"/>
      <c r="C814" s="98"/>
      <c r="D814" s="98"/>
      <c r="E814" s="98"/>
    </row>
    <row r="815" spans="2:5" x14ac:dyDescent="0.4">
      <c r="B815" s="98"/>
      <c r="C815" s="98"/>
      <c r="D815" s="98"/>
      <c r="E815" s="98"/>
    </row>
    <row r="816" spans="2:5" x14ac:dyDescent="0.4">
      <c r="B816" s="98"/>
      <c r="C816" s="98"/>
      <c r="D816" s="98"/>
      <c r="E816" s="98"/>
    </row>
    <row r="817" spans="2:5" x14ac:dyDescent="0.4">
      <c r="B817" s="98"/>
      <c r="C817" s="98"/>
      <c r="D817" s="98"/>
      <c r="E817" s="98"/>
    </row>
    <row r="818" spans="2:5" x14ac:dyDescent="0.4">
      <c r="B818" s="98"/>
      <c r="C818" s="98"/>
      <c r="D818" s="98"/>
      <c r="E818" s="98"/>
    </row>
    <row r="819" spans="2:5" x14ac:dyDescent="0.4">
      <c r="B819" s="98"/>
      <c r="C819" s="98"/>
      <c r="D819" s="98"/>
      <c r="E819" s="98"/>
    </row>
    <row r="820" spans="2:5" x14ac:dyDescent="0.4">
      <c r="B820" s="98"/>
      <c r="C820" s="98"/>
      <c r="D820" s="98"/>
      <c r="E820" s="98"/>
    </row>
    <row r="821" spans="2:5" x14ac:dyDescent="0.4">
      <c r="B821" s="98"/>
      <c r="C821" s="98"/>
      <c r="D821" s="98"/>
      <c r="E821" s="98"/>
    </row>
    <row r="822" spans="2:5" x14ac:dyDescent="0.4">
      <c r="B822" s="98"/>
      <c r="C822" s="98"/>
      <c r="D822" s="98"/>
      <c r="E822" s="98"/>
    </row>
    <row r="823" spans="2:5" x14ac:dyDescent="0.4">
      <c r="B823" s="98"/>
      <c r="C823" s="98"/>
      <c r="D823" s="98"/>
      <c r="E823" s="98"/>
    </row>
    <row r="824" spans="2:5" x14ac:dyDescent="0.4">
      <c r="B824" s="98"/>
      <c r="C824" s="98"/>
      <c r="D824" s="98"/>
      <c r="E824" s="98"/>
    </row>
    <row r="825" spans="2:5" x14ac:dyDescent="0.4">
      <c r="B825" s="98"/>
      <c r="C825" s="98"/>
      <c r="D825" s="98"/>
      <c r="E825" s="98"/>
    </row>
    <row r="826" spans="2:5" x14ac:dyDescent="0.4">
      <c r="B826" s="98"/>
      <c r="C826" s="98"/>
      <c r="D826" s="98"/>
      <c r="E826" s="98"/>
    </row>
    <row r="827" spans="2:5" x14ac:dyDescent="0.4">
      <c r="B827" s="98"/>
      <c r="C827" s="98"/>
      <c r="D827" s="98"/>
      <c r="E827" s="98"/>
    </row>
    <row r="828" spans="2:5" x14ac:dyDescent="0.4">
      <c r="B828" s="98"/>
      <c r="C828" s="98"/>
      <c r="D828" s="98"/>
      <c r="E828" s="98"/>
    </row>
    <row r="829" spans="2:5" x14ac:dyDescent="0.4">
      <c r="B829" s="98"/>
      <c r="C829" s="98"/>
      <c r="D829" s="98"/>
      <c r="E829" s="98"/>
    </row>
    <row r="830" spans="2:5" x14ac:dyDescent="0.4">
      <c r="B830" s="98"/>
      <c r="C830" s="98"/>
      <c r="D830" s="98"/>
      <c r="E830" s="98"/>
    </row>
    <row r="831" spans="2:5" x14ac:dyDescent="0.4">
      <c r="B831" s="98"/>
      <c r="C831" s="98"/>
      <c r="D831" s="98"/>
      <c r="E831" s="98"/>
    </row>
    <row r="832" spans="2:5" x14ac:dyDescent="0.4">
      <c r="B832" s="98"/>
      <c r="C832" s="98"/>
      <c r="D832" s="98"/>
      <c r="E832" s="98"/>
    </row>
    <row r="833" spans="2:5" x14ac:dyDescent="0.4">
      <c r="B833" s="98"/>
      <c r="C833" s="98"/>
      <c r="D833" s="98"/>
      <c r="E833" s="98"/>
    </row>
    <row r="834" spans="2:5" x14ac:dyDescent="0.4">
      <c r="B834" s="98"/>
      <c r="C834" s="98"/>
      <c r="D834" s="98"/>
      <c r="E834" s="98"/>
    </row>
    <row r="835" spans="2:5" x14ac:dyDescent="0.4">
      <c r="B835" s="98"/>
      <c r="C835" s="98"/>
      <c r="D835" s="98"/>
      <c r="E835" s="98"/>
    </row>
    <row r="836" spans="2:5" x14ac:dyDescent="0.4">
      <c r="B836" s="98"/>
      <c r="C836" s="98"/>
      <c r="D836" s="98"/>
      <c r="E836" s="98"/>
    </row>
    <row r="837" spans="2:5" x14ac:dyDescent="0.4">
      <c r="B837" s="98"/>
      <c r="C837" s="98"/>
      <c r="D837" s="98"/>
      <c r="E837" s="98"/>
    </row>
    <row r="838" spans="2:5" x14ac:dyDescent="0.4">
      <c r="B838" s="98"/>
      <c r="C838" s="98"/>
      <c r="D838" s="98"/>
      <c r="E838" s="98"/>
    </row>
    <row r="839" spans="2:5" x14ac:dyDescent="0.4">
      <c r="B839" s="98"/>
      <c r="C839" s="98"/>
      <c r="D839" s="98"/>
      <c r="E839" s="98"/>
    </row>
    <row r="840" spans="2:5" x14ac:dyDescent="0.4">
      <c r="B840" s="98"/>
      <c r="C840" s="98"/>
      <c r="D840" s="98"/>
      <c r="E840" s="98"/>
    </row>
    <row r="841" spans="2:5" x14ac:dyDescent="0.4">
      <c r="B841" s="98"/>
      <c r="C841" s="98"/>
      <c r="D841" s="98"/>
      <c r="E841" s="98"/>
    </row>
    <row r="842" spans="2:5" x14ac:dyDescent="0.4">
      <c r="B842" s="98"/>
      <c r="C842" s="98"/>
      <c r="D842" s="98"/>
      <c r="E842" s="98"/>
    </row>
    <row r="843" spans="2:5" x14ac:dyDescent="0.4">
      <c r="B843" s="98"/>
      <c r="C843" s="98"/>
      <c r="D843" s="98"/>
      <c r="E843" s="98"/>
    </row>
    <row r="844" spans="2:5" x14ac:dyDescent="0.4">
      <c r="B844" s="98"/>
      <c r="C844" s="98"/>
      <c r="D844" s="98"/>
      <c r="E844" s="98"/>
    </row>
    <row r="845" spans="2:5" x14ac:dyDescent="0.4">
      <c r="B845" s="98"/>
      <c r="C845" s="98"/>
      <c r="D845" s="98"/>
      <c r="E845" s="98"/>
    </row>
    <row r="846" spans="2:5" x14ac:dyDescent="0.4">
      <c r="B846" s="98"/>
      <c r="C846" s="98"/>
      <c r="D846" s="98"/>
      <c r="E846" s="98"/>
    </row>
    <row r="847" spans="2:5" x14ac:dyDescent="0.4">
      <c r="B847" s="98"/>
      <c r="C847" s="98"/>
      <c r="D847" s="98"/>
      <c r="E847" s="98"/>
    </row>
    <row r="848" spans="2:5" x14ac:dyDescent="0.4">
      <c r="B848" s="98"/>
      <c r="C848" s="98"/>
      <c r="D848" s="98"/>
      <c r="E848" s="98"/>
    </row>
    <row r="849" spans="2:5" x14ac:dyDescent="0.4">
      <c r="B849" s="98"/>
      <c r="C849" s="98"/>
      <c r="D849" s="98"/>
      <c r="E849" s="98"/>
    </row>
    <row r="850" spans="2:5" x14ac:dyDescent="0.4">
      <c r="B850" s="98"/>
      <c r="C850" s="98"/>
      <c r="D850" s="98"/>
      <c r="E850" s="98"/>
    </row>
    <row r="851" spans="2:5" x14ac:dyDescent="0.4">
      <c r="B851" s="98"/>
      <c r="C851" s="98"/>
      <c r="D851" s="98"/>
      <c r="E851" s="98"/>
    </row>
    <row r="852" spans="2:5" x14ac:dyDescent="0.4">
      <c r="B852" s="98"/>
      <c r="C852" s="98"/>
      <c r="D852" s="98"/>
      <c r="E852" s="98"/>
    </row>
    <row r="853" spans="2:5" x14ac:dyDescent="0.4">
      <c r="B853" s="98"/>
      <c r="C853" s="98"/>
      <c r="D853" s="98"/>
      <c r="E853" s="98"/>
    </row>
    <row r="854" spans="2:5" x14ac:dyDescent="0.4">
      <c r="B854" s="98"/>
      <c r="C854" s="98"/>
      <c r="D854" s="98"/>
      <c r="E854" s="98"/>
    </row>
    <row r="855" spans="2:5" x14ac:dyDescent="0.4">
      <c r="B855" s="98"/>
      <c r="C855" s="98"/>
      <c r="D855" s="98"/>
      <c r="E855" s="98"/>
    </row>
    <row r="856" spans="2:5" x14ac:dyDescent="0.4">
      <c r="B856" s="98"/>
      <c r="C856" s="98"/>
      <c r="D856" s="98"/>
      <c r="E856" s="98"/>
    </row>
    <row r="857" spans="2:5" x14ac:dyDescent="0.4">
      <c r="B857" s="98"/>
      <c r="C857" s="98"/>
      <c r="D857" s="98"/>
      <c r="E857" s="98"/>
    </row>
    <row r="858" spans="2:5" x14ac:dyDescent="0.4">
      <c r="B858" s="98"/>
      <c r="C858" s="98"/>
      <c r="D858" s="98"/>
      <c r="E858" s="98"/>
    </row>
    <row r="859" spans="2:5" x14ac:dyDescent="0.4">
      <c r="B859" s="98"/>
      <c r="C859" s="98"/>
      <c r="D859" s="98"/>
      <c r="E859" s="98"/>
    </row>
    <row r="860" spans="2:5" x14ac:dyDescent="0.4">
      <c r="B860" s="98"/>
      <c r="C860" s="98"/>
      <c r="D860" s="98"/>
      <c r="E860" s="98"/>
    </row>
    <row r="861" spans="2:5" x14ac:dyDescent="0.4">
      <c r="B861" s="98"/>
      <c r="C861" s="98"/>
      <c r="D861" s="98"/>
      <c r="E861" s="98"/>
    </row>
    <row r="862" spans="2:5" x14ac:dyDescent="0.4">
      <c r="B862" s="98"/>
      <c r="C862" s="98"/>
      <c r="D862" s="98"/>
      <c r="E862" s="98"/>
    </row>
    <row r="863" spans="2:5" x14ac:dyDescent="0.4">
      <c r="B863" s="98"/>
      <c r="C863" s="98"/>
      <c r="D863" s="98"/>
      <c r="E863" s="98"/>
    </row>
    <row r="864" spans="2:5" x14ac:dyDescent="0.4">
      <c r="B864" s="98"/>
      <c r="C864" s="98"/>
      <c r="D864" s="98"/>
      <c r="E864" s="98"/>
    </row>
    <row r="865" spans="2:5" x14ac:dyDescent="0.4">
      <c r="B865" s="98"/>
      <c r="C865" s="98"/>
      <c r="D865" s="98"/>
      <c r="E865" s="98"/>
    </row>
    <row r="866" spans="2:5" x14ac:dyDescent="0.4">
      <c r="B866" s="98"/>
      <c r="C866" s="98"/>
      <c r="D866" s="98"/>
      <c r="E866" s="98"/>
    </row>
    <row r="867" spans="2:5" x14ac:dyDescent="0.4">
      <c r="B867" s="98"/>
      <c r="C867" s="98"/>
      <c r="D867" s="98"/>
      <c r="E867" s="98"/>
    </row>
    <row r="868" spans="2:5" x14ac:dyDescent="0.4">
      <c r="B868" s="98"/>
      <c r="C868" s="98"/>
      <c r="D868" s="98"/>
      <c r="E868" s="98"/>
    </row>
    <row r="869" spans="2:5" x14ac:dyDescent="0.4">
      <c r="B869" s="98"/>
      <c r="C869" s="98"/>
      <c r="D869" s="98"/>
      <c r="E869" s="98"/>
    </row>
    <row r="870" spans="2:5" x14ac:dyDescent="0.4">
      <c r="B870" s="98"/>
      <c r="C870" s="98"/>
      <c r="D870" s="98"/>
      <c r="E870" s="98"/>
    </row>
    <row r="871" spans="2:5" x14ac:dyDescent="0.4">
      <c r="B871" s="98"/>
      <c r="C871" s="98"/>
      <c r="D871" s="98"/>
      <c r="E871" s="98"/>
    </row>
    <row r="872" spans="2:5" x14ac:dyDescent="0.4">
      <c r="B872" s="98"/>
      <c r="C872" s="98"/>
      <c r="D872" s="98"/>
      <c r="E872" s="98"/>
    </row>
    <row r="873" spans="2:5" x14ac:dyDescent="0.4">
      <c r="B873" s="98"/>
      <c r="C873" s="98"/>
      <c r="D873" s="98"/>
      <c r="E873" s="98"/>
    </row>
    <row r="874" spans="2:5" x14ac:dyDescent="0.4">
      <c r="B874" s="98"/>
      <c r="C874" s="98"/>
      <c r="D874" s="98"/>
      <c r="E874" s="98"/>
    </row>
    <row r="875" spans="2:5" x14ac:dyDescent="0.4">
      <c r="B875" s="98"/>
      <c r="C875" s="98"/>
      <c r="D875" s="98"/>
      <c r="E875" s="98"/>
    </row>
    <row r="876" spans="2:5" x14ac:dyDescent="0.4">
      <c r="B876" s="98"/>
      <c r="C876" s="98"/>
      <c r="D876" s="98"/>
      <c r="E876" s="98"/>
    </row>
    <row r="877" spans="2:5" x14ac:dyDescent="0.4">
      <c r="B877" s="98"/>
      <c r="C877" s="98"/>
      <c r="D877" s="98"/>
      <c r="E877" s="98"/>
    </row>
    <row r="878" spans="2:5" x14ac:dyDescent="0.4">
      <c r="B878" s="98"/>
      <c r="C878" s="98"/>
      <c r="D878" s="98"/>
      <c r="E878" s="98"/>
    </row>
    <row r="879" spans="2:5" x14ac:dyDescent="0.4">
      <c r="B879" s="98"/>
      <c r="C879" s="98"/>
      <c r="D879" s="98"/>
      <c r="E879" s="98"/>
    </row>
    <row r="880" spans="2:5" x14ac:dyDescent="0.4">
      <c r="B880" s="98"/>
      <c r="C880" s="98"/>
      <c r="D880" s="98"/>
      <c r="E880" s="98"/>
    </row>
    <row r="881" spans="2:5" x14ac:dyDescent="0.4">
      <c r="B881" s="98"/>
      <c r="C881" s="98"/>
      <c r="D881" s="98"/>
      <c r="E881" s="98"/>
    </row>
    <row r="882" spans="2:5" x14ac:dyDescent="0.4">
      <c r="B882" s="98"/>
      <c r="C882" s="98"/>
      <c r="D882" s="98"/>
      <c r="E882" s="98"/>
    </row>
    <row r="883" spans="2:5" x14ac:dyDescent="0.4">
      <c r="B883" s="98"/>
      <c r="C883" s="98"/>
      <c r="D883" s="98"/>
      <c r="E883" s="98"/>
    </row>
    <row r="884" spans="2:5" x14ac:dyDescent="0.4">
      <c r="B884" s="98"/>
      <c r="C884" s="98"/>
      <c r="D884" s="98"/>
      <c r="E884" s="98"/>
    </row>
    <row r="885" spans="2:5" x14ac:dyDescent="0.4">
      <c r="B885" s="98"/>
      <c r="C885" s="98"/>
      <c r="D885" s="98"/>
      <c r="E885" s="98"/>
    </row>
    <row r="886" spans="2:5" x14ac:dyDescent="0.4">
      <c r="B886" s="98"/>
      <c r="C886" s="98"/>
      <c r="D886" s="98"/>
      <c r="E886" s="98"/>
    </row>
    <row r="887" spans="2:5" x14ac:dyDescent="0.4">
      <c r="B887" s="98"/>
      <c r="C887" s="98"/>
      <c r="D887" s="98"/>
      <c r="E887" s="98"/>
    </row>
    <row r="888" spans="2:5" x14ac:dyDescent="0.4">
      <c r="B888" s="98"/>
      <c r="C888" s="98"/>
      <c r="D888" s="98"/>
      <c r="E888" s="98"/>
    </row>
    <row r="889" spans="2:5" x14ac:dyDescent="0.4">
      <c r="B889" s="98"/>
      <c r="C889" s="98"/>
      <c r="D889" s="98"/>
      <c r="E889" s="98"/>
    </row>
    <row r="890" spans="2:5" x14ac:dyDescent="0.4">
      <c r="B890" s="98"/>
      <c r="C890" s="98"/>
      <c r="D890" s="98"/>
      <c r="E890" s="98"/>
    </row>
    <row r="891" spans="2:5" x14ac:dyDescent="0.4">
      <c r="B891" s="98"/>
      <c r="C891" s="98"/>
      <c r="D891" s="98"/>
      <c r="E891" s="98"/>
    </row>
    <row r="892" spans="2:5" x14ac:dyDescent="0.4">
      <c r="B892" s="98"/>
      <c r="C892" s="98"/>
      <c r="D892" s="98"/>
      <c r="E892" s="98"/>
    </row>
    <row r="893" spans="2:5" x14ac:dyDescent="0.4">
      <c r="B893" s="98"/>
      <c r="C893" s="98"/>
      <c r="D893" s="98"/>
      <c r="E893" s="98"/>
    </row>
    <row r="894" spans="2:5" x14ac:dyDescent="0.4">
      <c r="B894" s="98"/>
      <c r="C894" s="98"/>
      <c r="D894" s="98"/>
      <c r="E894" s="98"/>
    </row>
    <row r="895" spans="2:5" x14ac:dyDescent="0.4">
      <c r="B895" s="98"/>
      <c r="C895" s="98"/>
      <c r="D895" s="98"/>
      <c r="E895" s="98"/>
    </row>
    <row r="896" spans="2:5" x14ac:dyDescent="0.4">
      <c r="B896" s="98"/>
      <c r="C896" s="98"/>
      <c r="D896" s="98"/>
      <c r="E896" s="98"/>
    </row>
    <row r="897" spans="2:5" x14ac:dyDescent="0.4">
      <c r="B897" s="98"/>
      <c r="C897" s="98"/>
      <c r="D897" s="98"/>
      <c r="E897" s="98"/>
    </row>
    <row r="898" spans="2:5" x14ac:dyDescent="0.4">
      <c r="B898" s="98"/>
      <c r="C898" s="98"/>
      <c r="D898" s="98"/>
      <c r="E898" s="98"/>
    </row>
    <row r="899" spans="2:5" x14ac:dyDescent="0.4">
      <c r="B899" s="98"/>
      <c r="C899" s="98"/>
      <c r="D899" s="98"/>
      <c r="E899" s="98"/>
    </row>
    <row r="900" spans="2:5" x14ac:dyDescent="0.4">
      <c r="B900" s="98"/>
      <c r="C900" s="98"/>
      <c r="D900" s="98"/>
      <c r="E900" s="98"/>
    </row>
    <row r="901" spans="2:5" x14ac:dyDescent="0.4">
      <c r="B901" s="98"/>
      <c r="C901" s="98"/>
      <c r="D901" s="98"/>
      <c r="E901" s="98"/>
    </row>
    <row r="902" spans="2:5" x14ac:dyDescent="0.4">
      <c r="B902" s="98"/>
      <c r="C902" s="98"/>
      <c r="D902" s="98"/>
      <c r="E902" s="98"/>
    </row>
    <row r="903" spans="2:5" x14ac:dyDescent="0.4">
      <c r="B903" s="98"/>
      <c r="C903" s="98"/>
      <c r="D903" s="98"/>
      <c r="E903" s="98"/>
    </row>
    <row r="904" spans="2:5" x14ac:dyDescent="0.4">
      <c r="B904" s="98"/>
      <c r="C904" s="98"/>
      <c r="D904" s="98"/>
      <c r="E904" s="98"/>
    </row>
    <row r="905" spans="2:5" x14ac:dyDescent="0.4">
      <c r="B905" s="98"/>
      <c r="C905" s="98"/>
      <c r="D905" s="98"/>
      <c r="E905" s="98"/>
    </row>
    <row r="906" spans="2:5" x14ac:dyDescent="0.4">
      <c r="B906" s="98"/>
      <c r="C906" s="98"/>
      <c r="D906" s="98"/>
      <c r="E906" s="98"/>
    </row>
    <row r="907" spans="2:5" x14ac:dyDescent="0.4">
      <c r="B907" s="98"/>
      <c r="C907" s="98"/>
      <c r="D907" s="98"/>
      <c r="E907" s="98"/>
    </row>
    <row r="908" spans="2:5" x14ac:dyDescent="0.4">
      <c r="B908" s="98"/>
      <c r="C908" s="98"/>
      <c r="D908" s="98"/>
      <c r="E908" s="98"/>
    </row>
    <row r="909" spans="2:5" x14ac:dyDescent="0.4">
      <c r="B909" s="98"/>
      <c r="C909" s="98"/>
      <c r="D909" s="98"/>
      <c r="E909" s="98"/>
    </row>
    <row r="910" spans="2:5" x14ac:dyDescent="0.4">
      <c r="B910" s="98"/>
      <c r="C910" s="98"/>
      <c r="D910" s="98"/>
      <c r="E910" s="98"/>
    </row>
    <row r="911" spans="2:5" x14ac:dyDescent="0.4">
      <c r="B911" s="98"/>
      <c r="C911" s="98"/>
      <c r="D911" s="98"/>
      <c r="E911" s="98"/>
    </row>
    <row r="912" spans="2:5" x14ac:dyDescent="0.4">
      <c r="B912" s="98"/>
      <c r="C912" s="98"/>
      <c r="D912" s="98"/>
      <c r="E912" s="98"/>
    </row>
    <row r="913" spans="2:5" x14ac:dyDescent="0.4">
      <c r="B913" s="98"/>
      <c r="C913" s="98"/>
      <c r="D913" s="98"/>
      <c r="E913" s="98"/>
    </row>
    <row r="914" spans="2:5" x14ac:dyDescent="0.4">
      <c r="B914" s="98"/>
      <c r="C914" s="98"/>
      <c r="D914" s="98"/>
      <c r="E914" s="98"/>
    </row>
    <row r="915" spans="2:5" x14ac:dyDescent="0.4">
      <c r="B915" s="98"/>
      <c r="C915" s="98"/>
      <c r="D915" s="98"/>
      <c r="E915" s="98"/>
    </row>
    <row r="916" spans="2:5" x14ac:dyDescent="0.4">
      <c r="B916" s="98"/>
      <c r="C916" s="98"/>
      <c r="D916" s="98"/>
      <c r="E916" s="98"/>
    </row>
    <row r="917" spans="2:5" x14ac:dyDescent="0.4">
      <c r="B917" s="98"/>
      <c r="C917" s="98"/>
      <c r="D917" s="98"/>
      <c r="E917" s="98"/>
    </row>
    <row r="918" spans="2:5" x14ac:dyDescent="0.4">
      <c r="B918" s="98"/>
      <c r="C918" s="98"/>
      <c r="D918" s="98"/>
      <c r="E918" s="98"/>
    </row>
    <row r="919" spans="2:5" x14ac:dyDescent="0.4">
      <c r="B919" s="98"/>
      <c r="C919" s="98"/>
      <c r="D919" s="98"/>
      <c r="E919" s="98"/>
    </row>
    <row r="920" spans="2:5" x14ac:dyDescent="0.4">
      <c r="B920" s="98"/>
      <c r="C920" s="98"/>
      <c r="D920" s="98"/>
      <c r="E920" s="98"/>
    </row>
    <row r="921" spans="2:5" x14ac:dyDescent="0.4">
      <c r="B921" s="98"/>
      <c r="C921" s="98"/>
      <c r="D921" s="98"/>
      <c r="E921" s="98"/>
    </row>
    <row r="922" spans="2:5" x14ac:dyDescent="0.4">
      <c r="B922" s="98"/>
      <c r="C922" s="98"/>
      <c r="D922" s="98"/>
      <c r="E922" s="98"/>
    </row>
    <row r="923" spans="2:5" x14ac:dyDescent="0.4">
      <c r="B923" s="98"/>
      <c r="C923" s="98"/>
      <c r="D923" s="98"/>
      <c r="E923" s="98"/>
    </row>
    <row r="924" spans="2:5" x14ac:dyDescent="0.4">
      <c r="B924" s="98"/>
      <c r="C924" s="98"/>
      <c r="D924" s="98"/>
      <c r="E924" s="98"/>
    </row>
    <row r="925" spans="2:5" x14ac:dyDescent="0.4">
      <c r="B925" s="98"/>
      <c r="C925" s="98"/>
      <c r="D925" s="98"/>
      <c r="E925" s="98"/>
    </row>
    <row r="926" spans="2:5" x14ac:dyDescent="0.4">
      <c r="B926" s="98"/>
      <c r="C926" s="98"/>
      <c r="D926" s="98"/>
      <c r="E926" s="98"/>
    </row>
    <row r="927" spans="2:5" x14ac:dyDescent="0.4">
      <c r="B927" s="98"/>
      <c r="C927" s="98"/>
      <c r="D927" s="98"/>
      <c r="E927" s="98"/>
    </row>
    <row r="928" spans="2:5" x14ac:dyDescent="0.4">
      <c r="B928" s="98"/>
      <c r="C928" s="98"/>
      <c r="D928" s="98"/>
      <c r="E928" s="98"/>
    </row>
    <row r="929" spans="2:5" x14ac:dyDescent="0.4">
      <c r="B929" s="98"/>
      <c r="C929" s="98"/>
      <c r="D929" s="98"/>
      <c r="E929" s="98"/>
    </row>
    <row r="930" spans="2:5" x14ac:dyDescent="0.4">
      <c r="B930" s="98"/>
      <c r="C930" s="98"/>
      <c r="D930" s="98"/>
      <c r="E930" s="98"/>
    </row>
    <row r="931" spans="2:5" x14ac:dyDescent="0.4">
      <c r="B931" s="98"/>
      <c r="C931" s="98"/>
      <c r="D931" s="98"/>
      <c r="E931" s="98"/>
    </row>
    <row r="932" spans="2:5" x14ac:dyDescent="0.4">
      <c r="B932" s="98"/>
      <c r="C932" s="98"/>
      <c r="D932" s="98"/>
      <c r="E932" s="98"/>
    </row>
    <row r="933" spans="2:5" x14ac:dyDescent="0.4">
      <c r="B933" s="98"/>
      <c r="C933" s="98"/>
      <c r="D933" s="98"/>
      <c r="E933" s="98"/>
    </row>
    <row r="934" spans="2:5" x14ac:dyDescent="0.4">
      <c r="B934" s="98"/>
      <c r="C934" s="98"/>
      <c r="D934" s="98"/>
      <c r="E934" s="98"/>
    </row>
    <row r="935" spans="2:5" x14ac:dyDescent="0.4">
      <c r="B935" s="98"/>
      <c r="C935" s="98"/>
      <c r="D935" s="98"/>
      <c r="E935" s="98"/>
    </row>
    <row r="936" spans="2:5" x14ac:dyDescent="0.4">
      <c r="B936" s="98"/>
      <c r="C936" s="98"/>
      <c r="D936" s="98"/>
      <c r="E936" s="98"/>
    </row>
    <row r="937" spans="2:5" x14ac:dyDescent="0.4">
      <c r="B937" s="98"/>
      <c r="C937" s="98"/>
      <c r="D937" s="98"/>
      <c r="E937" s="98"/>
    </row>
    <row r="938" spans="2:5" x14ac:dyDescent="0.4">
      <c r="B938" s="98"/>
      <c r="C938" s="98"/>
      <c r="D938" s="98"/>
      <c r="E938" s="98"/>
    </row>
    <row r="939" spans="2:5" x14ac:dyDescent="0.4">
      <c r="B939" s="98"/>
      <c r="C939" s="98"/>
      <c r="D939" s="98"/>
      <c r="E939" s="98"/>
    </row>
    <row r="940" spans="2:5" x14ac:dyDescent="0.4">
      <c r="B940" s="98"/>
      <c r="C940" s="98"/>
      <c r="D940" s="98"/>
      <c r="E940" s="98"/>
    </row>
    <row r="941" spans="2:5" x14ac:dyDescent="0.4">
      <c r="B941" s="98"/>
      <c r="C941" s="98"/>
      <c r="D941" s="98"/>
      <c r="E941" s="98"/>
    </row>
    <row r="942" spans="2:5" x14ac:dyDescent="0.4">
      <c r="B942" s="98"/>
      <c r="C942" s="98"/>
      <c r="D942" s="98"/>
      <c r="E942" s="98"/>
    </row>
    <row r="943" spans="2:5" x14ac:dyDescent="0.4">
      <c r="B943" s="98"/>
      <c r="C943" s="98"/>
      <c r="D943" s="98"/>
      <c r="E943" s="98"/>
    </row>
    <row r="944" spans="2:5" x14ac:dyDescent="0.4">
      <c r="B944" s="98"/>
      <c r="C944" s="98"/>
      <c r="D944" s="98"/>
      <c r="E944" s="98"/>
    </row>
    <row r="945" spans="2:5" x14ac:dyDescent="0.4">
      <c r="B945" s="98"/>
      <c r="C945" s="98"/>
      <c r="D945" s="98"/>
      <c r="E945" s="98"/>
    </row>
    <row r="946" spans="2:5" x14ac:dyDescent="0.4">
      <c r="B946" s="98"/>
      <c r="C946" s="98"/>
      <c r="D946" s="98"/>
      <c r="E946" s="98"/>
    </row>
    <row r="947" spans="2:5" x14ac:dyDescent="0.4">
      <c r="B947" s="98"/>
      <c r="C947" s="98"/>
      <c r="D947" s="98"/>
      <c r="E947" s="98"/>
    </row>
    <row r="948" spans="2:5" x14ac:dyDescent="0.4">
      <c r="B948" s="98"/>
      <c r="C948" s="98"/>
      <c r="D948" s="98"/>
      <c r="E948" s="98"/>
    </row>
    <row r="949" spans="2:5" x14ac:dyDescent="0.4">
      <c r="B949" s="98"/>
      <c r="C949" s="98"/>
      <c r="D949" s="98"/>
      <c r="E949" s="98"/>
    </row>
    <row r="950" spans="2:5" x14ac:dyDescent="0.4">
      <c r="B950" s="98"/>
      <c r="C950" s="98"/>
      <c r="D950" s="98"/>
      <c r="E950" s="98"/>
    </row>
    <row r="951" spans="2:5" x14ac:dyDescent="0.4">
      <c r="B951" s="98"/>
      <c r="C951" s="98"/>
      <c r="D951" s="98"/>
      <c r="E951" s="98"/>
    </row>
    <row r="952" spans="2:5" x14ac:dyDescent="0.4">
      <c r="B952" s="98"/>
      <c r="C952" s="98"/>
      <c r="D952" s="98"/>
      <c r="E952" s="98"/>
    </row>
    <row r="953" spans="2:5" x14ac:dyDescent="0.4">
      <c r="B953" s="98"/>
      <c r="C953" s="98"/>
      <c r="D953" s="98"/>
      <c r="E953" s="98"/>
    </row>
    <row r="954" spans="2:5" x14ac:dyDescent="0.4">
      <c r="B954" s="98"/>
      <c r="C954" s="98"/>
      <c r="D954" s="98"/>
      <c r="E954" s="98"/>
    </row>
    <row r="955" spans="2:5" x14ac:dyDescent="0.4">
      <c r="B955" s="98"/>
      <c r="C955" s="98"/>
      <c r="D955" s="98"/>
      <c r="E955" s="98"/>
    </row>
    <row r="956" spans="2:5" x14ac:dyDescent="0.4">
      <c r="B956" s="98"/>
      <c r="C956" s="98"/>
      <c r="D956" s="98"/>
      <c r="E956" s="98"/>
    </row>
    <row r="957" spans="2:5" x14ac:dyDescent="0.4">
      <c r="B957" s="98"/>
      <c r="C957" s="98"/>
      <c r="D957" s="98"/>
      <c r="E957" s="98"/>
    </row>
    <row r="958" spans="2:5" x14ac:dyDescent="0.4">
      <c r="B958" s="98"/>
      <c r="C958" s="98"/>
      <c r="D958" s="98"/>
      <c r="E958" s="98"/>
    </row>
    <row r="959" spans="2:5" x14ac:dyDescent="0.4">
      <c r="B959" s="98"/>
      <c r="C959" s="98"/>
      <c r="D959" s="98"/>
      <c r="E959" s="98"/>
    </row>
    <row r="960" spans="2:5" x14ac:dyDescent="0.4">
      <c r="B960" s="98"/>
      <c r="C960" s="98"/>
      <c r="D960" s="98"/>
      <c r="E960" s="98"/>
    </row>
    <row r="961" spans="2:5" x14ac:dyDescent="0.4">
      <c r="B961" s="98"/>
      <c r="C961" s="98"/>
      <c r="D961" s="98"/>
      <c r="E961" s="98"/>
    </row>
    <row r="962" spans="2:5" x14ac:dyDescent="0.4">
      <c r="B962" s="98"/>
      <c r="C962" s="98"/>
      <c r="D962" s="98"/>
      <c r="E962" s="98"/>
    </row>
    <row r="963" spans="2:5" x14ac:dyDescent="0.4">
      <c r="B963" s="98"/>
      <c r="C963" s="98"/>
      <c r="D963" s="98"/>
      <c r="E963" s="98"/>
    </row>
    <row r="964" spans="2:5" x14ac:dyDescent="0.4">
      <c r="B964" s="98"/>
      <c r="C964" s="98"/>
      <c r="D964" s="98"/>
      <c r="E964" s="98"/>
    </row>
    <row r="965" spans="2:5" x14ac:dyDescent="0.4">
      <c r="B965" s="98"/>
      <c r="C965" s="98"/>
      <c r="D965" s="98"/>
      <c r="E965" s="98"/>
    </row>
    <row r="966" spans="2:5" x14ac:dyDescent="0.4">
      <c r="B966" s="98"/>
      <c r="C966" s="98"/>
      <c r="D966" s="98"/>
      <c r="E966" s="98"/>
    </row>
    <row r="967" spans="2:5" x14ac:dyDescent="0.4">
      <c r="B967" s="98"/>
      <c r="C967" s="98"/>
      <c r="D967" s="98"/>
      <c r="E967" s="98"/>
    </row>
    <row r="968" spans="2:5" x14ac:dyDescent="0.4">
      <c r="B968" s="98"/>
      <c r="C968" s="98"/>
      <c r="D968" s="98"/>
      <c r="E968" s="98"/>
    </row>
    <row r="969" spans="2:5" x14ac:dyDescent="0.4">
      <c r="B969" s="98"/>
      <c r="C969" s="98"/>
      <c r="D969" s="98"/>
      <c r="E969" s="98"/>
    </row>
    <row r="970" spans="2:5" x14ac:dyDescent="0.4">
      <c r="B970" s="98"/>
      <c r="C970" s="98"/>
      <c r="D970" s="98"/>
      <c r="E970" s="98"/>
    </row>
    <row r="971" spans="2:5" x14ac:dyDescent="0.4">
      <c r="B971" s="98"/>
      <c r="C971" s="98"/>
      <c r="D971" s="98"/>
      <c r="E971" s="98"/>
    </row>
    <row r="972" spans="2:5" x14ac:dyDescent="0.4">
      <c r="B972" s="98"/>
      <c r="C972" s="98"/>
      <c r="D972" s="98"/>
      <c r="E972" s="98"/>
    </row>
    <row r="973" spans="2:5" x14ac:dyDescent="0.4">
      <c r="B973" s="98"/>
      <c r="C973" s="98"/>
      <c r="D973" s="98"/>
      <c r="E973" s="98"/>
    </row>
    <row r="974" spans="2:5" x14ac:dyDescent="0.4">
      <c r="B974" s="98"/>
      <c r="C974" s="98"/>
      <c r="D974" s="98"/>
      <c r="E974" s="98"/>
    </row>
    <row r="975" spans="2:5" x14ac:dyDescent="0.4">
      <c r="B975" s="98"/>
      <c r="C975" s="98"/>
      <c r="D975" s="98"/>
      <c r="E975" s="98"/>
    </row>
    <row r="976" spans="2:5" x14ac:dyDescent="0.4">
      <c r="B976" s="98"/>
      <c r="C976" s="98"/>
      <c r="D976" s="98"/>
      <c r="E976" s="98"/>
    </row>
    <row r="977" spans="2:5" x14ac:dyDescent="0.4">
      <c r="B977" s="98"/>
      <c r="C977" s="98"/>
      <c r="D977" s="98"/>
      <c r="E977" s="98"/>
    </row>
    <row r="978" spans="2:5" x14ac:dyDescent="0.4">
      <c r="B978" s="98"/>
      <c r="C978" s="98"/>
      <c r="D978" s="98"/>
      <c r="E978" s="98"/>
    </row>
    <row r="979" spans="2:5" x14ac:dyDescent="0.4">
      <c r="B979" s="98"/>
      <c r="C979" s="98"/>
      <c r="D979" s="98"/>
      <c r="E979" s="98"/>
    </row>
    <row r="980" spans="2:5" x14ac:dyDescent="0.4">
      <c r="B980" s="98"/>
      <c r="C980" s="98"/>
      <c r="D980" s="98"/>
      <c r="E980" s="98"/>
    </row>
    <row r="981" spans="2:5" x14ac:dyDescent="0.4">
      <c r="B981" s="98"/>
      <c r="C981" s="98"/>
      <c r="D981" s="98"/>
      <c r="E981" s="98"/>
    </row>
    <row r="982" spans="2:5" x14ac:dyDescent="0.4">
      <c r="B982" s="98"/>
      <c r="C982" s="98"/>
      <c r="D982" s="98"/>
      <c r="E982" s="98"/>
    </row>
    <row r="983" spans="2:5" x14ac:dyDescent="0.4">
      <c r="B983" s="98"/>
      <c r="C983" s="98"/>
      <c r="D983" s="98"/>
      <c r="E983" s="98"/>
    </row>
    <row r="984" spans="2:5" x14ac:dyDescent="0.4">
      <c r="B984" s="98"/>
      <c r="C984" s="98"/>
      <c r="D984" s="98"/>
      <c r="E984" s="98"/>
    </row>
    <row r="985" spans="2:5" x14ac:dyDescent="0.4">
      <c r="B985" s="98"/>
      <c r="C985" s="98"/>
      <c r="D985" s="98"/>
      <c r="E985" s="98"/>
    </row>
    <row r="986" spans="2:5" x14ac:dyDescent="0.4">
      <c r="B986" s="98"/>
      <c r="C986" s="98"/>
      <c r="D986" s="98"/>
      <c r="E986" s="98"/>
    </row>
    <row r="987" spans="2:5" x14ac:dyDescent="0.4">
      <c r="B987" s="98"/>
      <c r="C987" s="98"/>
      <c r="D987" s="98"/>
      <c r="E987" s="98"/>
    </row>
    <row r="988" spans="2:5" x14ac:dyDescent="0.4">
      <c r="B988" s="98"/>
      <c r="C988" s="98"/>
      <c r="D988" s="98"/>
      <c r="E988" s="98"/>
    </row>
    <row r="989" spans="2:5" x14ac:dyDescent="0.4">
      <c r="B989" s="98"/>
      <c r="C989" s="98"/>
      <c r="D989" s="98"/>
      <c r="E989" s="98"/>
    </row>
    <row r="990" spans="2:5" x14ac:dyDescent="0.4">
      <c r="B990" s="98"/>
      <c r="C990" s="98"/>
      <c r="D990" s="98"/>
      <c r="E990" s="98"/>
    </row>
    <row r="991" spans="2:5" x14ac:dyDescent="0.4">
      <c r="B991" s="98"/>
      <c r="C991" s="98"/>
      <c r="D991" s="98"/>
      <c r="E991" s="98"/>
    </row>
    <row r="992" spans="2:5" x14ac:dyDescent="0.4">
      <c r="B992" s="98"/>
      <c r="C992" s="98"/>
      <c r="D992" s="98"/>
      <c r="E992" s="98"/>
    </row>
    <row r="993" spans="2:5" x14ac:dyDescent="0.4">
      <c r="B993" s="98"/>
      <c r="C993" s="98"/>
      <c r="D993" s="98"/>
      <c r="E993" s="98"/>
    </row>
    <row r="994" spans="2:5" x14ac:dyDescent="0.4">
      <c r="B994" s="98"/>
      <c r="C994" s="98"/>
      <c r="D994" s="98"/>
      <c r="E994" s="98"/>
    </row>
    <row r="995" spans="2:5" x14ac:dyDescent="0.4">
      <c r="B995" s="98"/>
      <c r="C995" s="98"/>
      <c r="D995" s="98"/>
      <c r="E995" s="98"/>
    </row>
    <row r="996" spans="2:5" x14ac:dyDescent="0.4">
      <c r="B996" s="98"/>
      <c r="C996" s="98"/>
      <c r="D996" s="98"/>
      <c r="E996" s="98"/>
    </row>
    <row r="997" spans="2:5" x14ac:dyDescent="0.4">
      <c r="B997" s="98"/>
      <c r="C997" s="98"/>
      <c r="D997" s="98"/>
      <c r="E997" s="98"/>
    </row>
    <row r="998" spans="2:5" x14ac:dyDescent="0.4">
      <c r="B998" s="98"/>
      <c r="C998" s="98"/>
      <c r="D998" s="98"/>
      <c r="E998" s="98"/>
    </row>
    <row r="999" spans="2:5" x14ac:dyDescent="0.4">
      <c r="B999" s="98"/>
      <c r="C999" s="98"/>
      <c r="D999" s="98"/>
      <c r="E999" s="98"/>
    </row>
    <row r="1000" spans="2:5" x14ac:dyDescent="0.4">
      <c r="B1000" s="98"/>
      <c r="C1000" s="98"/>
      <c r="D1000" s="98"/>
      <c r="E1000" s="98"/>
    </row>
    <row r="1001" spans="2:5" x14ac:dyDescent="0.4">
      <c r="B1001" s="98"/>
      <c r="C1001" s="98"/>
      <c r="D1001" s="98"/>
      <c r="E1001" s="98"/>
    </row>
    <row r="1002" spans="2:5" x14ac:dyDescent="0.4">
      <c r="B1002" s="98"/>
      <c r="C1002" s="98"/>
      <c r="D1002" s="98"/>
      <c r="E1002" s="98"/>
    </row>
    <row r="1003" spans="2:5" x14ac:dyDescent="0.4">
      <c r="B1003" s="98"/>
      <c r="C1003" s="98"/>
      <c r="D1003" s="98"/>
      <c r="E1003" s="98"/>
    </row>
    <row r="1004" spans="2:5" x14ac:dyDescent="0.4">
      <c r="B1004" s="98"/>
      <c r="C1004" s="98"/>
      <c r="D1004" s="98"/>
      <c r="E1004" s="98"/>
    </row>
    <row r="1005" spans="2:5" x14ac:dyDescent="0.4">
      <c r="B1005" s="98"/>
      <c r="C1005" s="98"/>
      <c r="D1005" s="98"/>
      <c r="E1005" s="98"/>
    </row>
    <row r="1006" spans="2:5" x14ac:dyDescent="0.4">
      <c r="B1006" s="98"/>
      <c r="C1006" s="98"/>
      <c r="D1006" s="98"/>
      <c r="E1006" s="98"/>
    </row>
    <row r="1007" spans="2:5" x14ac:dyDescent="0.4">
      <c r="B1007" s="98"/>
      <c r="C1007" s="98"/>
      <c r="D1007" s="98"/>
      <c r="E1007" s="98"/>
    </row>
    <row r="1008" spans="2:5" x14ac:dyDescent="0.4">
      <c r="B1008" s="98"/>
      <c r="C1008" s="98"/>
      <c r="D1008" s="98"/>
      <c r="E1008" s="98"/>
    </row>
    <row r="1009" spans="2:5" x14ac:dyDescent="0.4">
      <c r="B1009" s="98"/>
      <c r="C1009" s="98"/>
      <c r="D1009" s="98"/>
      <c r="E1009" s="98"/>
    </row>
    <row r="1010" spans="2:5" x14ac:dyDescent="0.4">
      <c r="B1010" s="98"/>
      <c r="C1010" s="98"/>
      <c r="D1010" s="98"/>
      <c r="E1010" s="98"/>
    </row>
    <row r="1011" spans="2:5" x14ac:dyDescent="0.4">
      <c r="B1011" s="98"/>
      <c r="C1011" s="98"/>
      <c r="D1011" s="98"/>
      <c r="E1011" s="98"/>
    </row>
    <row r="1012" spans="2:5" x14ac:dyDescent="0.4">
      <c r="B1012" s="98"/>
      <c r="C1012" s="98"/>
      <c r="D1012" s="98"/>
      <c r="E1012" s="98"/>
    </row>
    <row r="1013" spans="2:5" x14ac:dyDescent="0.4">
      <c r="B1013" s="98"/>
      <c r="C1013" s="98"/>
      <c r="D1013" s="98"/>
      <c r="E1013" s="98"/>
    </row>
    <row r="1014" spans="2:5" x14ac:dyDescent="0.4">
      <c r="B1014" s="98"/>
      <c r="C1014" s="98"/>
      <c r="D1014" s="98"/>
      <c r="E1014" s="98"/>
    </row>
    <row r="1015" spans="2:5" x14ac:dyDescent="0.4">
      <c r="B1015" s="98"/>
      <c r="C1015" s="98"/>
      <c r="D1015" s="98"/>
      <c r="E1015" s="98"/>
    </row>
    <row r="1016" spans="2:5" x14ac:dyDescent="0.4">
      <c r="B1016" s="98"/>
      <c r="C1016" s="98"/>
      <c r="D1016" s="98"/>
      <c r="E1016" s="98"/>
    </row>
    <row r="1017" spans="2:5" x14ac:dyDescent="0.4">
      <c r="B1017" s="98"/>
      <c r="C1017" s="98"/>
      <c r="D1017" s="98"/>
      <c r="E1017" s="98"/>
    </row>
    <row r="1018" spans="2:5" x14ac:dyDescent="0.4">
      <c r="B1018" s="98"/>
      <c r="C1018" s="98"/>
      <c r="D1018" s="98"/>
      <c r="E1018" s="98"/>
    </row>
    <row r="1019" spans="2:5" x14ac:dyDescent="0.4">
      <c r="B1019" s="98"/>
      <c r="C1019" s="98"/>
      <c r="D1019" s="98"/>
      <c r="E1019" s="98"/>
    </row>
    <row r="1020" spans="2:5" x14ac:dyDescent="0.4">
      <c r="B1020" s="98"/>
      <c r="C1020" s="98"/>
      <c r="D1020" s="98"/>
      <c r="E1020" s="98"/>
    </row>
    <row r="1021" spans="2:5" x14ac:dyDescent="0.4">
      <c r="B1021" s="98"/>
      <c r="C1021" s="98"/>
      <c r="D1021" s="98"/>
      <c r="E1021" s="98"/>
    </row>
    <row r="1022" spans="2:5" x14ac:dyDescent="0.4">
      <c r="B1022" s="98"/>
      <c r="C1022" s="98"/>
      <c r="D1022" s="98"/>
      <c r="E1022" s="98"/>
    </row>
    <row r="1023" spans="2:5" x14ac:dyDescent="0.4">
      <c r="B1023" s="98"/>
      <c r="C1023" s="98"/>
      <c r="D1023" s="98"/>
      <c r="E1023" s="98"/>
    </row>
    <row r="1024" spans="2:5" x14ac:dyDescent="0.4">
      <c r="B1024" s="98"/>
      <c r="C1024" s="98"/>
      <c r="D1024" s="98"/>
      <c r="E1024" s="98"/>
    </row>
    <row r="1025" spans="2:5" x14ac:dyDescent="0.4">
      <c r="B1025" s="98"/>
      <c r="C1025" s="98"/>
      <c r="D1025" s="98"/>
      <c r="E1025" s="98"/>
    </row>
    <row r="1026" spans="2:5" x14ac:dyDescent="0.4">
      <c r="B1026" s="98"/>
      <c r="C1026" s="98"/>
      <c r="D1026" s="98"/>
      <c r="E1026" s="98"/>
    </row>
    <row r="1027" spans="2:5" x14ac:dyDescent="0.4">
      <c r="B1027" s="98"/>
      <c r="C1027" s="98"/>
      <c r="D1027" s="98"/>
      <c r="E1027" s="98"/>
    </row>
    <row r="1028" spans="2:5" x14ac:dyDescent="0.4">
      <c r="B1028" s="98"/>
      <c r="C1028" s="98"/>
      <c r="D1028" s="98"/>
      <c r="E1028" s="98"/>
    </row>
    <row r="1029" spans="2:5" x14ac:dyDescent="0.4">
      <c r="B1029" s="98"/>
      <c r="C1029" s="98"/>
      <c r="D1029" s="98"/>
      <c r="E1029" s="98"/>
    </row>
    <row r="1030" spans="2:5" x14ac:dyDescent="0.4">
      <c r="B1030" s="98"/>
      <c r="C1030" s="98"/>
      <c r="D1030" s="98"/>
      <c r="E1030" s="98"/>
    </row>
    <row r="1031" spans="2:5" x14ac:dyDescent="0.4">
      <c r="B1031" s="98"/>
      <c r="C1031" s="98"/>
      <c r="D1031" s="98"/>
      <c r="E1031" s="98"/>
    </row>
    <row r="1032" spans="2:5" x14ac:dyDescent="0.4">
      <c r="B1032" s="98"/>
      <c r="C1032" s="98"/>
      <c r="D1032" s="98"/>
      <c r="E1032" s="98"/>
    </row>
    <row r="1033" spans="2:5" x14ac:dyDescent="0.4">
      <c r="B1033" s="98"/>
      <c r="C1033" s="98"/>
      <c r="D1033" s="98"/>
      <c r="E1033" s="98"/>
    </row>
    <row r="1034" spans="2:5" x14ac:dyDescent="0.4">
      <c r="B1034" s="98"/>
      <c r="C1034" s="98"/>
      <c r="D1034" s="98"/>
      <c r="E1034" s="98"/>
    </row>
    <row r="1035" spans="2:5" x14ac:dyDescent="0.4">
      <c r="B1035" s="98"/>
      <c r="C1035" s="98"/>
      <c r="D1035" s="98"/>
      <c r="E1035" s="98"/>
    </row>
    <row r="1036" spans="2:5" x14ac:dyDescent="0.4">
      <c r="B1036" s="98"/>
      <c r="C1036" s="98"/>
      <c r="D1036" s="98"/>
      <c r="E1036" s="98"/>
    </row>
    <row r="1037" spans="2:5" x14ac:dyDescent="0.4">
      <c r="B1037" s="98"/>
      <c r="C1037" s="98"/>
      <c r="D1037" s="98"/>
      <c r="E1037" s="98"/>
    </row>
    <row r="1038" spans="2:5" x14ac:dyDescent="0.4">
      <c r="B1038" s="98"/>
      <c r="C1038" s="98"/>
      <c r="D1038" s="98"/>
      <c r="E1038" s="98"/>
    </row>
    <row r="1039" spans="2:5" x14ac:dyDescent="0.4">
      <c r="B1039" s="98"/>
      <c r="C1039" s="98"/>
      <c r="D1039" s="98"/>
      <c r="E1039" s="98"/>
    </row>
    <row r="1040" spans="2:5" x14ac:dyDescent="0.4">
      <c r="B1040" s="98"/>
      <c r="C1040" s="98"/>
      <c r="D1040" s="98"/>
      <c r="E1040" s="98"/>
    </row>
    <row r="1041" spans="2:5" x14ac:dyDescent="0.4">
      <c r="B1041" s="98"/>
      <c r="C1041" s="98"/>
      <c r="D1041" s="98"/>
      <c r="E1041" s="98"/>
    </row>
    <row r="1042" spans="2:5" x14ac:dyDescent="0.4">
      <c r="B1042" s="98"/>
      <c r="C1042" s="98"/>
      <c r="D1042" s="98"/>
      <c r="E1042" s="98"/>
    </row>
    <row r="1043" spans="2:5" x14ac:dyDescent="0.4">
      <c r="B1043" s="98"/>
      <c r="C1043" s="98"/>
      <c r="D1043" s="98"/>
      <c r="E1043" s="98"/>
    </row>
    <row r="1044" spans="2:5" x14ac:dyDescent="0.4">
      <c r="B1044" s="98"/>
      <c r="C1044" s="98"/>
      <c r="D1044" s="98"/>
      <c r="E1044" s="98"/>
    </row>
    <row r="1045" spans="2:5" x14ac:dyDescent="0.4">
      <c r="B1045" s="98"/>
      <c r="C1045" s="98"/>
      <c r="D1045" s="98"/>
      <c r="E1045" s="98"/>
    </row>
    <row r="1046" spans="2:5" x14ac:dyDescent="0.4">
      <c r="B1046" s="98"/>
      <c r="C1046" s="98"/>
      <c r="D1046" s="98"/>
      <c r="E1046" s="98"/>
    </row>
    <row r="1047" spans="2:5" x14ac:dyDescent="0.4">
      <c r="B1047" s="98"/>
      <c r="C1047" s="98"/>
      <c r="D1047" s="98"/>
      <c r="E1047" s="98"/>
    </row>
    <row r="1048" spans="2:5" x14ac:dyDescent="0.4">
      <c r="B1048" s="98"/>
      <c r="C1048" s="98"/>
      <c r="D1048" s="98"/>
      <c r="E1048" s="98"/>
    </row>
    <row r="1049" spans="2:5" x14ac:dyDescent="0.4">
      <c r="B1049" s="98"/>
      <c r="C1049" s="98"/>
      <c r="D1049" s="98"/>
      <c r="E1049" s="98"/>
    </row>
    <row r="1050" spans="2:5" x14ac:dyDescent="0.4">
      <c r="B1050" s="98"/>
      <c r="C1050" s="98"/>
      <c r="D1050" s="98"/>
      <c r="E1050" s="98"/>
    </row>
    <row r="1051" spans="2:5" x14ac:dyDescent="0.4">
      <c r="B1051" s="98"/>
      <c r="C1051" s="98"/>
      <c r="D1051" s="98"/>
      <c r="E1051" s="98"/>
    </row>
    <row r="1052" spans="2:5" x14ac:dyDescent="0.4">
      <c r="B1052" s="98"/>
      <c r="C1052" s="98"/>
      <c r="D1052" s="98"/>
      <c r="E1052" s="98"/>
    </row>
    <row r="1053" spans="2:5" x14ac:dyDescent="0.4">
      <c r="B1053" s="98"/>
      <c r="C1053" s="98"/>
      <c r="D1053" s="98"/>
      <c r="E1053" s="98"/>
    </row>
    <row r="1054" spans="2:5" x14ac:dyDescent="0.4">
      <c r="B1054" s="98"/>
      <c r="C1054" s="98"/>
      <c r="D1054" s="98"/>
      <c r="E1054" s="98"/>
    </row>
    <row r="1055" spans="2:5" x14ac:dyDescent="0.4">
      <c r="B1055" s="98"/>
      <c r="C1055" s="98"/>
      <c r="D1055" s="98"/>
      <c r="E1055" s="98"/>
    </row>
    <row r="1056" spans="2:5" x14ac:dyDescent="0.4">
      <c r="B1056" s="98"/>
      <c r="C1056" s="98"/>
      <c r="D1056" s="98"/>
      <c r="E1056" s="98"/>
    </row>
    <row r="1057" spans="2:5" x14ac:dyDescent="0.4">
      <c r="B1057" s="98"/>
      <c r="C1057" s="98"/>
      <c r="D1057" s="98"/>
      <c r="E1057" s="98"/>
    </row>
    <row r="1058" spans="2:5" x14ac:dyDescent="0.4">
      <c r="B1058" s="98"/>
      <c r="C1058" s="98"/>
      <c r="D1058" s="98"/>
      <c r="E1058" s="98"/>
    </row>
    <row r="1059" spans="2:5" x14ac:dyDescent="0.4">
      <c r="B1059" s="98"/>
      <c r="C1059" s="98"/>
      <c r="D1059" s="98"/>
      <c r="E1059" s="98"/>
    </row>
    <row r="1060" spans="2:5" x14ac:dyDescent="0.4">
      <c r="B1060" s="98"/>
      <c r="C1060" s="98"/>
      <c r="D1060" s="98"/>
      <c r="E1060" s="98"/>
    </row>
    <row r="1061" spans="2:5" x14ac:dyDescent="0.4">
      <c r="B1061" s="98"/>
      <c r="C1061" s="98"/>
      <c r="D1061" s="98"/>
      <c r="E1061" s="98"/>
    </row>
    <row r="1062" spans="2:5" x14ac:dyDescent="0.4">
      <c r="B1062" s="98"/>
      <c r="C1062" s="98"/>
      <c r="D1062" s="98"/>
      <c r="E1062" s="98"/>
    </row>
    <row r="1063" spans="2:5" x14ac:dyDescent="0.4">
      <c r="B1063" s="98"/>
      <c r="C1063" s="98"/>
      <c r="D1063" s="98"/>
      <c r="E1063" s="98"/>
    </row>
    <row r="1064" spans="2:5" x14ac:dyDescent="0.4">
      <c r="B1064" s="98"/>
      <c r="C1064" s="98"/>
      <c r="D1064" s="98"/>
      <c r="E1064" s="98"/>
    </row>
    <row r="1065" spans="2:5" x14ac:dyDescent="0.4">
      <c r="B1065" s="98"/>
      <c r="C1065" s="98"/>
      <c r="D1065" s="98"/>
      <c r="E1065" s="98"/>
    </row>
    <row r="1066" spans="2:5" x14ac:dyDescent="0.4">
      <c r="B1066" s="98"/>
      <c r="C1066" s="98"/>
      <c r="D1066" s="98"/>
      <c r="E1066" s="98"/>
    </row>
    <row r="1067" spans="2:5" x14ac:dyDescent="0.4">
      <c r="B1067" s="98"/>
      <c r="C1067" s="98"/>
      <c r="D1067" s="98"/>
      <c r="E1067" s="98"/>
    </row>
    <row r="1068" spans="2:5" x14ac:dyDescent="0.4">
      <c r="B1068" s="98"/>
      <c r="C1068" s="98"/>
      <c r="D1068" s="98"/>
      <c r="E1068" s="98"/>
    </row>
    <row r="1069" spans="2:5" x14ac:dyDescent="0.4">
      <c r="B1069" s="98"/>
      <c r="C1069" s="98"/>
      <c r="D1069" s="98"/>
      <c r="E1069" s="98"/>
    </row>
    <row r="1070" spans="2:5" x14ac:dyDescent="0.4">
      <c r="B1070" s="98"/>
      <c r="C1070" s="98"/>
      <c r="D1070" s="98"/>
      <c r="E1070" s="98"/>
    </row>
    <row r="1071" spans="2:5" x14ac:dyDescent="0.4">
      <c r="B1071" s="98"/>
      <c r="C1071" s="98"/>
      <c r="D1071" s="98"/>
      <c r="E1071" s="98"/>
    </row>
    <row r="1072" spans="2:5" x14ac:dyDescent="0.4">
      <c r="B1072" s="98"/>
      <c r="C1072" s="98"/>
      <c r="D1072" s="98"/>
      <c r="E1072" s="98"/>
    </row>
    <row r="1073" spans="2:5" x14ac:dyDescent="0.4">
      <c r="B1073" s="98"/>
      <c r="C1073" s="98"/>
      <c r="D1073" s="98"/>
      <c r="E1073" s="98"/>
    </row>
    <row r="1074" spans="2:5" x14ac:dyDescent="0.4">
      <c r="B1074" s="98"/>
      <c r="C1074" s="98"/>
      <c r="D1074" s="98"/>
      <c r="E1074" s="98"/>
    </row>
    <row r="1075" spans="2:5" x14ac:dyDescent="0.4">
      <c r="B1075" s="98"/>
      <c r="C1075" s="98"/>
      <c r="D1075" s="98"/>
      <c r="E1075" s="98"/>
    </row>
    <row r="1076" spans="2:5" x14ac:dyDescent="0.4">
      <c r="B1076" s="98"/>
      <c r="C1076" s="98"/>
      <c r="D1076" s="98"/>
      <c r="E1076" s="98"/>
    </row>
    <row r="1077" spans="2:5" x14ac:dyDescent="0.4">
      <c r="B1077" s="98"/>
      <c r="C1077" s="98"/>
      <c r="D1077" s="98"/>
      <c r="E1077" s="98"/>
    </row>
    <row r="1078" spans="2:5" x14ac:dyDescent="0.4">
      <c r="B1078" s="98"/>
      <c r="C1078" s="98"/>
      <c r="D1078" s="98"/>
      <c r="E1078" s="98"/>
    </row>
    <row r="1079" spans="2:5" x14ac:dyDescent="0.4">
      <c r="B1079" s="98"/>
      <c r="C1079" s="98"/>
      <c r="D1079" s="98"/>
      <c r="E1079" s="98"/>
    </row>
    <row r="1080" spans="2:5" x14ac:dyDescent="0.4">
      <c r="B1080" s="98"/>
      <c r="C1080" s="98"/>
      <c r="D1080" s="98"/>
      <c r="E1080" s="98"/>
    </row>
    <row r="1081" spans="2:5" x14ac:dyDescent="0.4">
      <c r="B1081" s="98"/>
      <c r="C1081" s="98"/>
      <c r="D1081" s="98"/>
      <c r="E1081" s="98"/>
    </row>
    <row r="1082" spans="2:5" x14ac:dyDescent="0.4">
      <c r="B1082" s="98"/>
      <c r="C1082" s="98"/>
      <c r="D1082" s="98"/>
      <c r="E1082" s="98"/>
    </row>
    <row r="1083" spans="2:5" x14ac:dyDescent="0.4">
      <c r="B1083" s="98"/>
      <c r="C1083" s="98"/>
      <c r="D1083" s="98"/>
      <c r="E1083" s="98"/>
    </row>
    <row r="1084" spans="2:5" x14ac:dyDescent="0.4">
      <c r="B1084" s="98"/>
      <c r="C1084" s="98"/>
      <c r="D1084" s="98"/>
      <c r="E1084" s="98"/>
    </row>
    <row r="1085" spans="2:5" x14ac:dyDescent="0.4">
      <c r="B1085" s="98"/>
      <c r="C1085" s="98"/>
      <c r="D1085" s="98"/>
      <c r="E1085" s="98"/>
    </row>
    <row r="1086" spans="2:5" x14ac:dyDescent="0.4">
      <c r="B1086" s="98"/>
      <c r="C1086" s="98"/>
      <c r="D1086" s="98"/>
      <c r="E1086" s="98"/>
    </row>
    <row r="1087" spans="2:5" x14ac:dyDescent="0.4">
      <c r="B1087" s="98"/>
      <c r="C1087" s="98"/>
      <c r="D1087" s="98"/>
      <c r="E1087" s="98"/>
    </row>
    <row r="1088" spans="2:5" x14ac:dyDescent="0.4">
      <c r="B1088" s="98"/>
      <c r="C1088" s="98"/>
      <c r="D1088" s="98"/>
      <c r="E1088" s="98"/>
    </row>
    <row r="1089" spans="2:5" x14ac:dyDescent="0.4">
      <c r="B1089" s="98"/>
      <c r="C1089" s="98"/>
      <c r="D1089" s="98"/>
      <c r="E1089" s="98"/>
    </row>
    <row r="1090" spans="2:5" x14ac:dyDescent="0.4">
      <c r="B1090" s="98"/>
      <c r="C1090" s="98"/>
      <c r="D1090" s="98"/>
      <c r="E1090" s="98"/>
    </row>
    <row r="1091" spans="2:5" x14ac:dyDescent="0.4">
      <c r="B1091" s="98"/>
      <c r="C1091" s="98"/>
      <c r="D1091" s="98"/>
      <c r="E1091" s="98"/>
    </row>
    <row r="1092" spans="2:5" x14ac:dyDescent="0.4">
      <c r="B1092" s="98"/>
      <c r="C1092" s="98"/>
      <c r="D1092" s="98"/>
      <c r="E1092" s="98"/>
    </row>
    <row r="1093" spans="2:5" x14ac:dyDescent="0.4">
      <c r="B1093" s="98"/>
      <c r="C1093" s="98"/>
      <c r="D1093" s="98"/>
      <c r="E1093" s="98"/>
    </row>
    <row r="1094" spans="2:5" x14ac:dyDescent="0.4">
      <c r="B1094" s="98"/>
      <c r="C1094" s="98"/>
      <c r="D1094" s="98"/>
      <c r="E1094" s="98"/>
    </row>
    <row r="1095" spans="2:5" x14ac:dyDescent="0.4">
      <c r="B1095" s="98"/>
      <c r="C1095" s="98"/>
      <c r="D1095" s="98"/>
      <c r="E1095" s="98"/>
    </row>
    <row r="1096" spans="2:5" x14ac:dyDescent="0.4">
      <c r="B1096" s="98"/>
      <c r="C1096" s="98"/>
      <c r="D1096" s="98"/>
      <c r="E1096" s="98"/>
    </row>
    <row r="1097" spans="2:5" x14ac:dyDescent="0.4">
      <c r="B1097" s="98"/>
      <c r="C1097" s="98"/>
      <c r="D1097" s="98"/>
      <c r="E1097" s="98"/>
    </row>
    <row r="1098" spans="2:5" x14ac:dyDescent="0.4">
      <c r="B1098" s="98"/>
      <c r="C1098" s="98"/>
      <c r="D1098" s="98"/>
      <c r="E1098" s="98"/>
    </row>
    <row r="1099" spans="2:5" x14ac:dyDescent="0.4">
      <c r="B1099" s="98"/>
      <c r="C1099" s="98"/>
      <c r="D1099" s="98"/>
      <c r="E1099" s="98"/>
    </row>
    <row r="1100" spans="2:5" x14ac:dyDescent="0.4">
      <c r="B1100" s="98"/>
      <c r="C1100" s="98"/>
      <c r="D1100" s="98"/>
      <c r="E1100" s="98"/>
    </row>
    <row r="1101" spans="2:5" x14ac:dyDescent="0.4">
      <c r="B1101" s="98"/>
      <c r="C1101" s="98"/>
      <c r="D1101" s="98"/>
      <c r="E1101" s="98"/>
    </row>
    <row r="1102" spans="2:5" x14ac:dyDescent="0.4">
      <c r="B1102" s="98"/>
      <c r="C1102" s="98"/>
      <c r="D1102" s="98"/>
      <c r="E1102" s="98"/>
    </row>
    <row r="1103" spans="2:5" x14ac:dyDescent="0.4">
      <c r="B1103" s="98"/>
      <c r="C1103" s="98"/>
      <c r="D1103" s="98"/>
      <c r="E1103" s="98"/>
    </row>
    <row r="1104" spans="2:5" x14ac:dyDescent="0.4">
      <c r="B1104" s="98"/>
      <c r="C1104" s="98"/>
      <c r="D1104" s="98"/>
      <c r="E1104" s="98"/>
    </row>
    <row r="1105" spans="2:5" x14ac:dyDescent="0.4">
      <c r="B1105" s="98"/>
      <c r="C1105" s="98"/>
      <c r="D1105" s="98"/>
      <c r="E1105" s="98"/>
    </row>
    <row r="1106" spans="2:5" x14ac:dyDescent="0.4">
      <c r="B1106" s="98"/>
      <c r="C1106" s="98"/>
      <c r="D1106" s="98"/>
      <c r="E1106" s="98"/>
    </row>
    <row r="1107" spans="2:5" x14ac:dyDescent="0.4">
      <c r="B1107" s="98"/>
      <c r="C1107" s="98"/>
      <c r="D1107" s="98"/>
      <c r="E1107" s="98"/>
    </row>
    <row r="1108" spans="2:5" x14ac:dyDescent="0.4">
      <c r="B1108" s="98"/>
      <c r="C1108" s="98"/>
      <c r="D1108" s="98"/>
      <c r="E1108" s="98"/>
    </row>
    <row r="1109" spans="2:5" x14ac:dyDescent="0.4">
      <c r="B1109" s="98"/>
      <c r="C1109" s="98"/>
      <c r="D1109" s="98"/>
      <c r="E1109" s="98"/>
    </row>
    <row r="1110" spans="2:5" x14ac:dyDescent="0.4">
      <c r="B1110" s="98"/>
      <c r="C1110" s="98"/>
      <c r="D1110" s="98"/>
      <c r="E1110" s="98"/>
    </row>
    <row r="1111" spans="2:5" x14ac:dyDescent="0.4">
      <c r="B1111" s="98"/>
      <c r="C1111" s="98"/>
      <c r="D1111" s="98"/>
      <c r="E1111" s="98"/>
    </row>
    <row r="1112" spans="2:5" x14ac:dyDescent="0.4">
      <c r="B1112" s="98"/>
      <c r="C1112" s="98"/>
      <c r="D1112" s="98"/>
      <c r="E1112" s="98"/>
    </row>
    <row r="1113" spans="2:5" x14ac:dyDescent="0.4">
      <c r="B1113" s="98"/>
      <c r="C1113" s="98"/>
      <c r="D1113" s="98"/>
      <c r="E1113" s="98"/>
    </row>
    <row r="1114" spans="2:5" x14ac:dyDescent="0.4">
      <c r="B1114" s="98"/>
      <c r="C1114" s="98"/>
      <c r="D1114" s="98"/>
      <c r="E1114" s="98"/>
    </row>
    <row r="1115" spans="2:5" x14ac:dyDescent="0.4">
      <c r="B1115" s="98"/>
      <c r="C1115" s="98"/>
      <c r="D1115" s="98"/>
      <c r="E1115" s="98"/>
    </row>
    <row r="1116" spans="2:5" x14ac:dyDescent="0.4">
      <c r="B1116" s="98"/>
      <c r="C1116" s="98"/>
      <c r="D1116" s="98"/>
      <c r="E1116" s="98"/>
    </row>
    <row r="1117" spans="2:5" x14ac:dyDescent="0.4">
      <c r="B1117" s="98"/>
      <c r="C1117" s="98"/>
      <c r="D1117" s="98"/>
      <c r="E1117" s="98"/>
    </row>
    <row r="1118" spans="2:5" x14ac:dyDescent="0.4">
      <c r="B1118" s="98"/>
      <c r="C1118" s="98"/>
      <c r="D1118" s="98"/>
      <c r="E1118" s="98"/>
    </row>
    <row r="1119" spans="2:5" x14ac:dyDescent="0.4">
      <c r="B1119" s="98"/>
      <c r="C1119" s="98"/>
      <c r="D1119" s="98"/>
      <c r="E1119" s="98"/>
    </row>
    <row r="1120" spans="2:5" x14ac:dyDescent="0.4">
      <c r="B1120" s="98"/>
      <c r="C1120" s="98"/>
      <c r="D1120" s="98"/>
      <c r="E1120" s="98"/>
    </row>
    <row r="1121" spans="2:5" x14ac:dyDescent="0.4">
      <c r="B1121" s="98"/>
      <c r="C1121" s="98"/>
      <c r="D1121" s="98"/>
      <c r="E1121" s="98"/>
    </row>
    <row r="1122" spans="2:5" x14ac:dyDescent="0.4">
      <c r="B1122" s="98"/>
      <c r="C1122" s="98"/>
      <c r="D1122" s="98"/>
      <c r="E1122" s="98"/>
    </row>
    <row r="1123" spans="2:5" x14ac:dyDescent="0.4">
      <c r="B1123" s="98"/>
      <c r="C1123" s="98"/>
      <c r="D1123" s="98"/>
      <c r="E1123" s="98"/>
    </row>
    <row r="1124" spans="2:5" x14ac:dyDescent="0.4">
      <c r="B1124" s="98"/>
      <c r="C1124" s="98"/>
      <c r="D1124" s="98"/>
      <c r="E1124" s="98"/>
    </row>
    <row r="1125" spans="2:5" x14ac:dyDescent="0.4">
      <c r="B1125" s="98"/>
      <c r="C1125" s="98"/>
      <c r="D1125" s="98"/>
      <c r="E1125" s="98"/>
    </row>
    <row r="1126" spans="2:5" x14ac:dyDescent="0.4">
      <c r="B1126" s="98"/>
      <c r="C1126" s="98"/>
      <c r="D1126" s="98"/>
      <c r="E1126" s="98"/>
    </row>
    <row r="1127" spans="2:5" x14ac:dyDescent="0.4">
      <c r="B1127" s="98"/>
      <c r="C1127" s="98"/>
      <c r="D1127" s="98"/>
      <c r="E1127" s="98"/>
    </row>
    <row r="1128" spans="2:5" x14ac:dyDescent="0.4">
      <c r="B1128" s="98"/>
      <c r="C1128" s="98"/>
      <c r="D1128" s="98"/>
      <c r="E1128" s="98"/>
    </row>
    <row r="1129" spans="2:5" x14ac:dyDescent="0.4">
      <c r="B1129" s="98"/>
      <c r="C1129" s="98"/>
      <c r="D1129" s="98"/>
      <c r="E1129" s="98"/>
    </row>
    <row r="1130" spans="2:5" x14ac:dyDescent="0.4">
      <c r="B1130" s="98"/>
      <c r="C1130" s="98"/>
      <c r="D1130" s="98"/>
      <c r="E1130" s="98"/>
    </row>
    <row r="1131" spans="2:5" x14ac:dyDescent="0.4">
      <c r="B1131" s="98"/>
      <c r="C1131" s="98"/>
      <c r="D1131" s="98"/>
      <c r="E1131" s="98"/>
    </row>
    <row r="1132" spans="2:5" x14ac:dyDescent="0.4">
      <c r="B1132" s="98"/>
      <c r="C1132" s="98"/>
      <c r="D1132" s="98"/>
      <c r="E1132" s="98"/>
    </row>
    <row r="1133" spans="2:5" x14ac:dyDescent="0.4">
      <c r="B1133" s="98"/>
      <c r="C1133" s="98"/>
      <c r="D1133" s="98"/>
      <c r="E1133" s="98"/>
    </row>
    <row r="1134" spans="2:5" x14ac:dyDescent="0.4">
      <c r="B1134" s="98"/>
      <c r="C1134" s="98"/>
      <c r="D1134" s="98"/>
      <c r="E1134" s="98"/>
    </row>
    <row r="1135" spans="2:5" x14ac:dyDescent="0.4">
      <c r="B1135" s="98"/>
      <c r="C1135" s="98"/>
      <c r="D1135" s="98"/>
      <c r="E1135" s="98"/>
    </row>
    <row r="1136" spans="2:5" x14ac:dyDescent="0.4">
      <c r="B1136" s="98"/>
      <c r="C1136" s="98"/>
      <c r="D1136" s="98"/>
      <c r="E1136" s="98"/>
    </row>
    <row r="1137" spans="2:5" x14ac:dyDescent="0.4">
      <c r="B1137" s="98"/>
      <c r="C1137" s="98"/>
      <c r="D1137" s="98"/>
      <c r="E1137" s="98"/>
    </row>
    <row r="1138" spans="2:5" x14ac:dyDescent="0.4">
      <c r="B1138" s="98"/>
      <c r="C1138" s="98"/>
      <c r="D1138" s="98"/>
      <c r="E1138" s="98"/>
    </row>
    <row r="1139" spans="2:5" x14ac:dyDescent="0.4">
      <c r="B1139" s="98"/>
      <c r="C1139" s="98"/>
      <c r="D1139" s="98"/>
      <c r="E1139" s="98"/>
    </row>
    <row r="1140" spans="2:5" x14ac:dyDescent="0.4">
      <c r="B1140" s="98"/>
      <c r="C1140" s="98"/>
      <c r="D1140" s="98"/>
      <c r="E1140" s="98"/>
    </row>
    <row r="1141" spans="2:5" x14ac:dyDescent="0.4">
      <c r="B1141" s="98"/>
      <c r="C1141" s="98"/>
      <c r="D1141" s="98"/>
      <c r="E1141" s="98"/>
    </row>
    <row r="1142" spans="2:5" x14ac:dyDescent="0.4">
      <c r="B1142" s="98"/>
      <c r="C1142" s="98"/>
      <c r="D1142" s="98"/>
      <c r="E1142" s="98"/>
    </row>
    <row r="1143" spans="2:5" x14ac:dyDescent="0.4">
      <c r="B1143" s="98"/>
      <c r="C1143" s="98"/>
      <c r="D1143" s="98"/>
      <c r="E1143" s="98"/>
    </row>
    <row r="1144" spans="2:5" x14ac:dyDescent="0.4">
      <c r="B1144" s="98"/>
      <c r="C1144" s="98"/>
      <c r="D1144" s="98"/>
      <c r="E1144" s="98"/>
    </row>
    <row r="1145" spans="2:5" x14ac:dyDescent="0.4">
      <c r="B1145" s="98"/>
      <c r="C1145" s="98"/>
      <c r="D1145" s="98"/>
      <c r="E1145" s="98"/>
    </row>
    <row r="1146" spans="2:5" x14ac:dyDescent="0.4">
      <c r="B1146" s="98"/>
      <c r="C1146" s="98"/>
      <c r="D1146" s="98"/>
      <c r="E1146" s="98"/>
    </row>
    <row r="1147" spans="2:5" x14ac:dyDescent="0.4">
      <c r="B1147" s="98"/>
      <c r="C1147" s="98"/>
      <c r="D1147" s="98"/>
      <c r="E1147" s="98"/>
    </row>
    <row r="1148" spans="2:5" x14ac:dyDescent="0.4">
      <c r="B1148" s="98"/>
      <c r="C1148" s="98"/>
      <c r="D1148" s="98"/>
      <c r="E1148" s="98"/>
    </row>
    <row r="1149" spans="2:5" x14ac:dyDescent="0.4">
      <c r="B1149" s="98"/>
      <c r="C1149" s="98"/>
      <c r="D1149" s="98"/>
      <c r="E1149" s="98"/>
    </row>
    <row r="1150" spans="2:5" x14ac:dyDescent="0.4">
      <c r="B1150" s="98"/>
      <c r="C1150" s="98"/>
      <c r="D1150" s="98"/>
      <c r="E1150" s="98"/>
    </row>
    <row r="1151" spans="2:5" x14ac:dyDescent="0.4">
      <c r="B1151" s="98"/>
      <c r="C1151" s="98"/>
      <c r="D1151" s="98"/>
      <c r="E1151" s="98"/>
    </row>
    <row r="1152" spans="2:5" x14ac:dyDescent="0.4">
      <c r="B1152" s="98"/>
      <c r="C1152" s="98"/>
      <c r="D1152" s="98"/>
      <c r="E1152" s="98"/>
    </row>
    <row r="1153" spans="2:5" x14ac:dyDescent="0.4">
      <c r="B1153" s="98"/>
      <c r="C1153" s="98"/>
      <c r="D1153" s="98"/>
      <c r="E1153" s="98"/>
    </row>
    <row r="1154" spans="2:5" x14ac:dyDescent="0.4">
      <c r="B1154" s="98"/>
      <c r="C1154" s="98"/>
      <c r="D1154" s="98"/>
      <c r="E1154" s="98"/>
    </row>
    <row r="1155" spans="2:5" x14ac:dyDescent="0.4">
      <c r="B1155" s="98"/>
      <c r="C1155" s="98"/>
      <c r="D1155" s="98"/>
      <c r="E1155" s="98"/>
    </row>
    <row r="1156" spans="2:5" x14ac:dyDescent="0.4">
      <c r="B1156" s="98"/>
      <c r="C1156" s="98"/>
      <c r="D1156" s="98"/>
      <c r="E1156" s="98"/>
    </row>
    <row r="1157" spans="2:5" x14ac:dyDescent="0.4">
      <c r="B1157" s="98"/>
      <c r="C1157" s="98"/>
      <c r="D1157" s="98"/>
      <c r="E1157" s="98"/>
    </row>
    <row r="1158" spans="2:5" x14ac:dyDescent="0.4">
      <c r="B1158" s="98"/>
      <c r="C1158" s="98"/>
      <c r="D1158" s="98"/>
      <c r="E1158" s="98"/>
    </row>
    <row r="1159" spans="2:5" x14ac:dyDescent="0.4">
      <c r="B1159" s="98"/>
      <c r="C1159" s="98"/>
      <c r="D1159" s="98"/>
      <c r="E1159" s="98"/>
    </row>
    <row r="1160" spans="2:5" x14ac:dyDescent="0.4">
      <c r="B1160" s="98"/>
      <c r="C1160" s="98"/>
      <c r="D1160" s="98"/>
      <c r="E1160" s="98"/>
    </row>
    <row r="1161" spans="2:5" x14ac:dyDescent="0.4">
      <c r="B1161" s="98"/>
      <c r="C1161" s="98"/>
      <c r="D1161" s="98"/>
      <c r="E1161" s="98"/>
    </row>
    <row r="1162" spans="2:5" x14ac:dyDescent="0.4">
      <c r="B1162" s="98"/>
      <c r="C1162" s="98"/>
      <c r="D1162" s="98"/>
      <c r="E1162" s="98"/>
    </row>
    <row r="1163" spans="2:5" x14ac:dyDescent="0.4">
      <c r="B1163" s="98"/>
      <c r="C1163" s="98"/>
      <c r="D1163" s="98"/>
      <c r="E1163" s="98"/>
    </row>
    <row r="1164" spans="2:5" x14ac:dyDescent="0.4">
      <c r="B1164" s="98"/>
      <c r="C1164" s="98"/>
      <c r="D1164" s="98"/>
      <c r="E1164" s="98"/>
    </row>
    <row r="1165" spans="2:5" x14ac:dyDescent="0.4">
      <c r="B1165" s="98"/>
      <c r="C1165" s="98"/>
      <c r="D1165" s="98"/>
      <c r="E1165" s="98"/>
    </row>
    <row r="1166" spans="2:5" x14ac:dyDescent="0.4">
      <c r="B1166" s="98"/>
      <c r="C1166" s="98"/>
      <c r="D1166" s="98"/>
      <c r="E1166" s="98"/>
    </row>
    <row r="1167" spans="2:5" x14ac:dyDescent="0.4">
      <c r="B1167" s="98"/>
      <c r="C1167" s="98"/>
      <c r="D1167" s="98"/>
      <c r="E1167" s="98"/>
    </row>
    <row r="1168" spans="2:5" x14ac:dyDescent="0.4">
      <c r="B1168" s="98"/>
      <c r="C1168" s="98"/>
      <c r="D1168" s="98"/>
      <c r="E1168" s="98"/>
    </row>
    <row r="1169" spans="2:5" x14ac:dyDescent="0.4">
      <c r="B1169" s="98"/>
      <c r="C1169" s="98"/>
      <c r="D1169" s="98"/>
      <c r="E1169" s="98"/>
    </row>
    <row r="1170" spans="2:5" x14ac:dyDescent="0.4">
      <c r="B1170" s="98"/>
      <c r="C1170" s="98"/>
      <c r="D1170" s="98"/>
      <c r="E1170" s="98"/>
    </row>
    <row r="1171" spans="2:5" x14ac:dyDescent="0.4">
      <c r="B1171" s="98"/>
      <c r="C1171" s="98"/>
      <c r="D1171" s="98"/>
      <c r="E1171" s="98"/>
    </row>
    <row r="1172" spans="2:5" x14ac:dyDescent="0.4">
      <c r="B1172" s="98"/>
      <c r="C1172" s="98"/>
      <c r="D1172" s="98"/>
      <c r="E1172" s="98"/>
    </row>
    <row r="1173" spans="2:5" x14ac:dyDescent="0.4">
      <c r="B1173" s="98"/>
      <c r="C1173" s="98"/>
      <c r="D1173" s="98"/>
      <c r="E1173" s="98"/>
    </row>
    <row r="1174" spans="2:5" x14ac:dyDescent="0.4">
      <c r="B1174" s="98"/>
      <c r="C1174" s="98"/>
      <c r="D1174" s="98"/>
      <c r="E1174" s="98"/>
    </row>
    <row r="1175" spans="2:5" x14ac:dyDescent="0.4">
      <c r="B1175" s="98"/>
      <c r="C1175" s="98"/>
      <c r="D1175" s="98"/>
      <c r="E1175" s="98"/>
    </row>
    <row r="1176" spans="2:5" x14ac:dyDescent="0.4">
      <c r="B1176" s="98"/>
      <c r="C1176" s="98"/>
      <c r="D1176" s="98"/>
      <c r="E1176" s="98"/>
    </row>
    <row r="1177" spans="2:5" x14ac:dyDescent="0.4">
      <c r="B1177" s="98"/>
      <c r="C1177" s="98"/>
      <c r="D1177" s="98"/>
      <c r="E1177" s="98"/>
    </row>
    <row r="1178" spans="2:5" x14ac:dyDescent="0.4">
      <c r="B1178" s="98"/>
      <c r="C1178" s="98"/>
      <c r="D1178" s="98"/>
      <c r="E1178" s="98"/>
    </row>
    <row r="1179" spans="2:5" x14ac:dyDescent="0.4">
      <c r="B1179" s="98"/>
      <c r="C1179" s="98"/>
      <c r="D1179" s="98"/>
      <c r="E1179" s="98"/>
    </row>
    <row r="1180" spans="2:5" x14ac:dyDescent="0.4">
      <c r="B1180" s="98"/>
      <c r="C1180" s="98"/>
      <c r="D1180" s="98"/>
      <c r="E1180" s="98"/>
    </row>
    <row r="1181" spans="2:5" x14ac:dyDescent="0.4">
      <c r="B1181" s="98"/>
      <c r="C1181" s="98"/>
      <c r="D1181" s="98"/>
      <c r="E1181" s="98"/>
    </row>
    <row r="1182" spans="2:5" x14ac:dyDescent="0.4">
      <c r="B1182" s="98"/>
      <c r="C1182" s="98"/>
      <c r="D1182" s="98"/>
      <c r="E1182" s="98"/>
    </row>
    <row r="1183" spans="2:5" x14ac:dyDescent="0.4">
      <c r="B1183" s="98"/>
      <c r="C1183" s="98"/>
      <c r="D1183" s="98"/>
      <c r="E1183" s="98"/>
    </row>
    <row r="1184" spans="2:5" x14ac:dyDescent="0.4">
      <c r="B1184" s="98"/>
      <c r="C1184" s="98"/>
      <c r="D1184" s="98"/>
      <c r="E1184" s="98"/>
    </row>
    <row r="1185" spans="2:5" x14ac:dyDescent="0.4">
      <c r="B1185" s="98"/>
      <c r="C1185" s="98"/>
      <c r="D1185" s="98"/>
      <c r="E1185" s="98"/>
    </row>
    <row r="1186" spans="2:5" x14ac:dyDescent="0.4">
      <c r="B1186" s="98"/>
      <c r="C1186" s="98"/>
      <c r="D1186" s="98"/>
      <c r="E1186" s="98"/>
    </row>
    <row r="1187" spans="2:5" x14ac:dyDescent="0.4">
      <c r="B1187" s="98"/>
      <c r="C1187" s="98"/>
      <c r="D1187" s="98"/>
      <c r="E1187" s="98"/>
    </row>
    <row r="1188" spans="2:5" x14ac:dyDescent="0.4">
      <c r="B1188" s="98"/>
      <c r="C1188" s="98"/>
      <c r="D1188" s="98"/>
      <c r="E1188" s="98"/>
    </row>
    <row r="1189" spans="2:5" x14ac:dyDescent="0.4">
      <c r="B1189" s="98"/>
      <c r="C1189" s="98"/>
      <c r="D1189" s="98"/>
      <c r="E1189" s="98"/>
    </row>
    <row r="1190" spans="2:5" x14ac:dyDescent="0.4">
      <c r="B1190" s="98"/>
      <c r="C1190" s="98"/>
      <c r="D1190" s="98"/>
      <c r="E1190" s="98"/>
    </row>
    <row r="1191" spans="2:5" x14ac:dyDescent="0.4">
      <c r="B1191" s="98"/>
      <c r="C1191" s="98"/>
      <c r="D1191" s="98"/>
      <c r="E1191" s="98"/>
    </row>
    <row r="1192" spans="2:5" x14ac:dyDescent="0.4">
      <c r="B1192" s="98"/>
      <c r="C1192" s="98"/>
      <c r="D1192" s="98"/>
      <c r="E1192" s="98"/>
    </row>
    <row r="1193" spans="2:5" x14ac:dyDescent="0.4">
      <c r="B1193" s="98"/>
      <c r="C1193" s="98"/>
      <c r="D1193" s="98"/>
      <c r="E1193" s="98"/>
    </row>
    <row r="1194" spans="2:5" x14ac:dyDescent="0.4">
      <c r="B1194" s="98"/>
      <c r="C1194" s="98"/>
      <c r="D1194" s="98"/>
      <c r="E1194" s="98"/>
    </row>
    <row r="1195" spans="2:5" x14ac:dyDescent="0.4">
      <c r="B1195" s="98"/>
      <c r="C1195" s="98"/>
      <c r="D1195" s="98"/>
      <c r="E1195" s="98"/>
    </row>
    <row r="1196" spans="2:5" x14ac:dyDescent="0.4">
      <c r="B1196" s="98"/>
      <c r="C1196" s="98"/>
      <c r="D1196" s="98"/>
      <c r="E1196" s="98"/>
    </row>
    <row r="1197" spans="2:5" x14ac:dyDescent="0.4">
      <c r="B1197" s="98"/>
      <c r="C1197" s="98"/>
      <c r="D1197" s="98"/>
      <c r="E1197" s="98"/>
    </row>
    <row r="1198" spans="2:5" x14ac:dyDescent="0.4">
      <c r="B1198" s="98"/>
      <c r="C1198" s="98"/>
      <c r="D1198" s="98"/>
      <c r="E1198" s="98"/>
    </row>
    <row r="1199" spans="2:5" x14ac:dyDescent="0.4">
      <c r="B1199" s="98"/>
      <c r="C1199" s="98"/>
      <c r="D1199" s="98"/>
      <c r="E1199" s="98"/>
    </row>
    <row r="1200" spans="2:5" x14ac:dyDescent="0.4">
      <c r="B1200" s="98"/>
      <c r="C1200" s="98"/>
      <c r="D1200" s="98"/>
      <c r="E1200" s="98"/>
    </row>
    <row r="1201" spans="2:5" x14ac:dyDescent="0.4">
      <c r="B1201" s="98"/>
      <c r="C1201" s="98"/>
      <c r="D1201" s="98"/>
      <c r="E1201" s="98"/>
    </row>
    <row r="1202" spans="2:5" x14ac:dyDescent="0.4">
      <c r="B1202" s="98"/>
      <c r="C1202" s="98"/>
      <c r="D1202" s="98"/>
      <c r="E1202" s="98"/>
    </row>
    <row r="1203" spans="2:5" x14ac:dyDescent="0.4">
      <c r="B1203" s="98"/>
      <c r="C1203" s="98"/>
      <c r="D1203" s="98"/>
      <c r="E1203" s="98"/>
    </row>
    <row r="1204" spans="2:5" x14ac:dyDescent="0.4">
      <c r="B1204" s="98"/>
      <c r="C1204" s="98"/>
      <c r="D1204" s="98"/>
      <c r="E1204" s="98"/>
    </row>
    <row r="1205" spans="2:5" x14ac:dyDescent="0.4">
      <c r="B1205" s="98"/>
      <c r="C1205" s="98"/>
      <c r="D1205" s="98"/>
      <c r="E1205" s="98"/>
    </row>
    <row r="1206" spans="2:5" x14ac:dyDescent="0.4">
      <c r="B1206" s="98"/>
      <c r="C1206" s="98"/>
      <c r="D1206" s="98"/>
      <c r="E1206" s="98"/>
    </row>
    <row r="1207" spans="2:5" x14ac:dyDescent="0.4">
      <c r="B1207" s="98"/>
      <c r="C1207" s="98"/>
      <c r="D1207" s="98"/>
      <c r="E1207" s="98"/>
    </row>
    <row r="1208" spans="2:5" x14ac:dyDescent="0.4">
      <c r="B1208" s="98"/>
      <c r="C1208" s="98"/>
      <c r="D1208" s="98"/>
      <c r="E1208" s="98"/>
    </row>
    <row r="1209" spans="2:5" x14ac:dyDescent="0.4">
      <c r="B1209" s="98"/>
      <c r="C1209" s="98"/>
      <c r="D1209" s="98"/>
      <c r="E1209" s="98"/>
    </row>
    <row r="1210" spans="2:5" x14ac:dyDescent="0.4">
      <c r="B1210" s="98"/>
      <c r="C1210" s="98"/>
      <c r="D1210" s="98"/>
      <c r="E1210" s="98"/>
    </row>
    <row r="1211" spans="2:5" x14ac:dyDescent="0.4">
      <c r="B1211" s="98"/>
      <c r="C1211" s="98"/>
      <c r="D1211" s="98"/>
      <c r="E1211" s="98"/>
    </row>
    <row r="1212" spans="2:5" x14ac:dyDescent="0.4">
      <c r="B1212" s="98"/>
      <c r="C1212" s="98"/>
      <c r="D1212" s="98"/>
      <c r="E1212" s="98"/>
    </row>
    <row r="1213" spans="2:5" x14ac:dyDescent="0.4">
      <c r="B1213" s="98"/>
      <c r="C1213" s="98"/>
      <c r="D1213" s="98"/>
      <c r="E1213" s="98"/>
    </row>
    <row r="1214" spans="2:5" x14ac:dyDescent="0.4">
      <c r="B1214" s="98"/>
      <c r="C1214" s="98"/>
      <c r="D1214" s="98"/>
      <c r="E1214" s="98"/>
    </row>
    <row r="1215" spans="2:5" x14ac:dyDescent="0.4">
      <c r="B1215" s="98"/>
      <c r="C1215" s="98"/>
      <c r="D1215" s="98"/>
      <c r="E1215" s="98"/>
    </row>
    <row r="1216" spans="2:5" x14ac:dyDescent="0.4">
      <c r="B1216" s="98"/>
      <c r="C1216" s="98"/>
      <c r="D1216" s="98"/>
      <c r="E1216" s="98"/>
    </row>
    <row r="1217" spans="2:5" x14ac:dyDescent="0.4">
      <c r="B1217" s="98"/>
      <c r="C1217" s="98"/>
      <c r="D1217" s="98"/>
      <c r="E1217" s="98"/>
    </row>
    <row r="1218" spans="2:5" x14ac:dyDescent="0.4">
      <c r="B1218" s="98"/>
      <c r="C1218" s="98"/>
      <c r="D1218" s="98"/>
      <c r="E1218" s="98"/>
    </row>
    <row r="1219" spans="2:5" x14ac:dyDescent="0.4">
      <c r="B1219" s="98"/>
      <c r="C1219" s="98"/>
      <c r="D1219" s="98"/>
      <c r="E1219" s="98"/>
    </row>
    <row r="1220" spans="2:5" x14ac:dyDescent="0.4">
      <c r="B1220" s="98"/>
      <c r="C1220" s="98"/>
      <c r="D1220" s="98"/>
      <c r="E1220" s="98"/>
    </row>
    <row r="1221" spans="2:5" x14ac:dyDescent="0.4">
      <c r="B1221" s="98"/>
      <c r="C1221" s="98"/>
      <c r="D1221" s="98"/>
      <c r="E1221" s="98"/>
    </row>
    <row r="1222" spans="2:5" x14ac:dyDescent="0.4">
      <c r="B1222" s="98"/>
      <c r="C1222" s="98"/>
      <c r="D1222" s="98"/>
      <c r="E1222" s="98"/>
    </row>
    <row r="1223" spans="2:5" x14ac:dyDescent="0.4">
      <c r="B1223" s="98"/>
      <c r="C1223" s="98"/>
      <c r="D1223" s="98"/>
      <c r="E1223" s="98"/>
    </row>
    <row r="1224" spans="2:5" x14ac:dyDescent="0.4">
      <c r="B1224" s="98"/>
      <c r="C1224" s="98"/>
      <c r="D1224" s="98"/>
      <c r="E1224" s="98"/>
    </row>
    <row r="1225" spans="2:5" x14ac:dyDescent="0.4">
      <c r="B1225" s="98"/>
      <c r="C1225" s="98"/>
      <c r="D1225" s="98"/>
      <c r="E1225" s="98"/>
    </row>
    <row r="1226" spans="2:5" x14ac:dyDescent="0.4">
      <c r="B1226" s="98"/>
      <c r="C1226" s="98"/>
      <c r="D1226" s="98"/>
      <c r="E1226" s="98"/>
    </row>
    <row r="1227" spans="2:5" x14ac:dyDescent="0.4">
      <c r="B1227" s="98"/>
      <c r="C1227" s="98"/>
      <c r="D1227" s="98"/>
      <c r="E1227" s="98"/>
    </row>
    <row r="1228" spans="2:5" x14ac:dyDescent="0.4">
      <c r="B1228" s="98"/>
      <c r="C1228" s="98"/>
      <c r="D1228" s="98"/>
      <c r="E1228" s="98"/>
    </row>
    <row r="1229" spans="2:5" x14ac:dyDescent="0.4">
      <c r="B1229" s="98"/>
      <c r="C1229" s="98"/>
      <c r="D1229" s="98"/>
      <c r="E1229" s="98"/>
    </row>
    <row r="1230" spans="2:5" x14ac:dyDescent="0.4">
      <c r="B1230" s="98"/>
      <c r="C1230" s="98"/>
      <c r="D1230" s="98"/>
      <c r="E1230" s="98"/>
    </row>
    <row r="1231" spans="2:5" x14ac:dyDescent="0.4">
      <c r="B1231" s="98"/>
      <c r="C1231" s="98"/>
      <c r="D1231" s="98"/>
      <c r="E1231" s="98"/>
    </row>
    <row r="1232" spans="2:5" x14ac:dyDescent="0.4">
      <c r="B1232" s="98"/>
      <c r="C1232" s="98"/>
      <c r="D1232" s="98"/>
      <c r="E1232" s="98"/>
    </row>
    <row r="1233" spans="2:5" x14ac:dyDescent="0.4">
      <c r="B1233" s="98"/>
      <c r="C1233" s="98"/>
      <c r="D1233" s="98"/>
      <c r="E1233" s="98"/>
    </row>
    <row r="1234" spans="2:5" x14ac:dyDescent="0.4">
      <c r="B1234" s="98"/>
      <c r="C1234" s="98"/>
      <c r="D1234" s="98"/>
      <c r="E1234" s="98"/>
    </row>
    <row r="1235" spans="2:5" x14ac:dyDescent="0.4">
      <c r="B1235" s="98"/>
      <c r="C1235" s="98"/>
      <c r="D1235" s="98"/>
      <c r="E1235" s="98"/>
    </row>
    <row r="1236" spans="2:5" x14ac:dyDescent="0.4">
      <c r="B1236" s="98"/>
      <c r="C1236" s="98"/>
      <c r="D1236" s="98"/>
      <c r="E1236" s="98"/>
    </row>
    <row r="1237" spans="2:5" x14ac:dyDescent="0.4">
      <c r="B1237" s="98"/>
      <c r="C1237" s="98"/>
      <c r="D1237" s="98"/>
      <c r="E1237" s="98"/>
    </row>
    <row r="1238" spans="2:5" x14ac:dyDescent="0.4">
      <c r="B1238" s="98"/>
      <c r="C1238" s="98"/>
      <c r="D1238" s="98"/>
      <c r="E1238" s="98"/>
    </row>
    <row r="1239" spans="2:5" x14ac:dyDescent="0.4">
      <c r="B1239" s="98"/>
      <c r="C1239" s="98"/>
      <c r="D1239" s="98"/>
      <c r="E1239" s="98"/>
    </row>
    <row r="1240" spans="2:5" x14ac:dyDescent="0.4">
      <c r="B1240" s="98"/>
      <c r="C1240" s="98"/>
      <c r="D1240" s="98"/>
      <c r="E1240" s="98"/>
    </row>
    <row r="1241" spans="2:5" x14ac:dyDescent="0.4">
      <c r="B1241" s="98"/>
      <c r="C1241" s="98"/>
      <c r="D1241" s="98"/>
      <c r="E1241" s="98"/>
    </row>
    <row r="1242" spans="2:5" x14ac:dyDescent="0.4">
      <c r="B1242" s="98"/>
      <c r="C1242" s="98"/>
      <c r="D1242" s="98"/>
      <c r="E1242" s="98"/>
    </row>
    <row r="1243" spans="2:5" x14ac:dyDescent="0.4">
      <c r="B1243" s="98"/>
      <c r="C1243" s="98"/>
      <c r="D1243" s="98"/>
      <c r="E1243" s="98"/>
    </row>
    <row r="1244" spans="2:5" x14ac:dyDescent="0.4">
      <c r="B1244" s="98"/>
      <c r="C1244" s="98"/>
      <c r="D1244" s="98"/>
      <c r="E1244" s="98"/>
    </row>
    <row r="1245" spans="2:5" x14ac:dyDescent="0.4">
      <c r="B1245" s="98"/>
      <c r="C1245" s="98"/>
      <c r="D1245" s="98"/>
      <c r="E1245" s="98"/>
    </row>
    <row r="1246" spans="2:5" x14ac:dyDescent="0.4">
      <c r="B1246" s="98"/>
      <c r="C1246" s="98"/>
      <c r="D1246" s="98"/>
      <c r="E1246" s="98"/>
    </row>
    <row r="1247" spans="2:5" x14ac:dyDescent="0.4">
      <c r="B1247" s="98"/>
      <c r="C1247" s="98"/>
      <c r="D1247" s="98"/>
      <c r="E1247" s="98"/>
    </row>
    <row r="1248" spans="2:5" x14ac:dyDescent="0.4">
      <c r="B1248" s="98"/>
      <c r="C1248" s="98"/>
      <c r="D1248" s="98"/>
      <c r="E1248" s="98"/>
    </row>
    <row r="1249" spans="2:5" x14ac:dyDescent="0.4">
      <c r="B1249" s="98"/>
      <c r="C1249" s="98"/>
      <c r="D1249" s="98"/>
      <c r="E1249" s="98"/>
    </row>
    <row r="1250" spans="2:5" x14ac:dyDescent="0.4">
      <c r="B1250" s="98"/>
      <c r="C1250" s="98"/>
      <c r="D1250" s="98"/>
      <c r="E1250" s="98"/>
    </row>
    <row r="1251" spans="2:5" x14ac:dyDescent="0.4">
      <c r="B1251" s="98"/>
      <c r="C1251" s="98"/>
      <c r="D1251" s="98"/>
      <c r="E1251" s="98"/>
    </row>
    <row r="1252" spans="2:5" x14ac:dyDescent="0.4">
      <c r="B1252" s="98"/>
      <c r="C1252" s="98"/>
      <c r="D1252" s="98"/>
      <c r="E1252" s="98"/>
    </row>
    <row r="1253" spans="2:5" x14ac:dyDescent="0.4">
      <c r="B1253" s="98"/>
      <c r="C1253" s="98"/>
      <c r="D1253" s="98"/>
      <c r="E1253" s="98"/>
    </row>
    <row r="1254" spans="2:5" x14ac:dyDescent="0.4">
      <c r="B1254" s="98"/>
      <c r="C1254" s="98"/>
      <c r="D1254" s="98"/>
      <c r="E1254" s="98"/>
    </row>
    <row r="1255" spans="2:5" x14ac:dyDescent="0.4">
      <c r="B1255" s="98"/>
      <c r="C1255" s="98"/>
      <c r="D1255" s="98"/>
      <c r="E1255" s="98"/>
    </row>
    <row r="1256" spans="2:5" x14ac:dyDescent="0.4">
      <c r="B1256" s="98"/>
      <c r="C1256" s="98"/>
      <c r="D1256" s="98"/>
      <c r="E1256" s="98"/>
    </row>
    <row r="1257" spans="2:5" x14ac:dyDescent="0.4">
      <c r="B1257" s="98"/>
      <c r="C1257" s="98"/>
      <c r="D1257" s="98"/>
      <c r="E1257" s="98"/>
    </row>
    <row r="1258" spans="2:5" x14ac:dyDescent="0.4">
      <c r="B1258" s="98"/>
      <c r="C1258" s="98"/>
      <c r="D1258" s="98"/>
      <c r="E1258" s="98"/>
    </row>
    <row r="1259" spans="2:5" x14ac:dyDescent="0.4">
      <c r="B1259" s="98"/>
      <c r="C1259" s="98"/>
      <c r="D1259" s="98"/>
      <c r="E1259" s="98"/>
    </row>
    <row r="1260" spans="2:5" x14ac:dyDescent="0.4">
      <c r="B1260" s="98"/>
      <c r="C1260" s="98"/>
      <c r="D1260" s="98"/>
      <c r="E1260" s="98"/>
    </row>
    <row r="1261" spans="2:5" x14ac:dyDescent="0.4">
      <c r="B1261" s="98"/>
      <c r="C1261" s="98"/>
      <c r="D1261" s="98"/>
      <c r="E1261" s="98"/>
    </row>
    <row r="1262" spans="2:5" x14ac:dyDescent="0.4">
      <c r="B1262" s="98"/>
      <c r="C1262" s="98"/>
      <c r="D1262" s="98"/>
      <c r="E1262" s="98"/>
    </row>
    <row r="1263" spans="2:5" x14ac:dyDescent="0.4">
      <c r="B1263" s="98"/>
      <c r="C1263" s="98"/>
      <c r="D1263" s="98"/>
      <c r="E1263" s="98"/>
    </row>
    <row r="1264" spans="2:5" x14ac:dyDescent="0.4">
      <c r="B1264" s="98"/>
      <c r="C1264" s="98"/>
      <c r="D1264" s="98"/>
      <c r="E1264" s="98"/>
    </row>
    <row r="1265" spans="2:5" x14ac:dyDescent="0.4">
      <c r="B1265" s="98"/>
      <c r="C1265" s="98"/>
      <c r="D1265" s="98"/>
      <c r="E1265" s="98"/>
    </row>
    <row r="1266" spans="2:5" x14ac:dyDescent="0.4">
      <c r="B1266" s="98"/>
      <c r="C1266" s="98"/>
      <c r="D1266" s="98"/>
      <c r="E1266" s="98"/>
    </row>
    <row r="1267" spans="2:5" x14ac:dyDescent="0.4">
      <c r="B1267" s="98"/>
      <c r="C1267" s="98"/>
      <c r="D1267" s="98"/>
      <c r="E1267" s="98"/>
    </row>
    <row r="1268" spans="2:5" x14ac:dyDescent="0.4">
      <c r="B1268" s="98"/>
      <c r="C1268" s="98"/>
      <c r="D1268" s="98"/>
      <c r="E1268" s="98"/>
    </row>
    <row r="1269" spans="2:5" x14ac:dyDescent="0.4">
      <c r="B1269" s="98"/>
      <c r="C1269" s="98"/>
      <c r="D1269" s="98"/>
      <c r="E1269" s="98"/>
    </row>
    <row r="1270" spans="2:5" x14ac:dyDescent="0.4">
      <c r="B1270" s="98"/>
      <c r="C1270" s="98"/>
      <c r="D1270" s="98"/>
      <c r="E1270" s="98"/>
    </row>
    <row r="1271" spans="2:5" x14ac:dyDescent="0.4">
      <c r="B1271" s="98"/>
      <c r="C1271" s="98"/>
      <c r="D1271" s="98"/>
      <c r="E1271" s="98"/>
    </row>
    <row r="1272" spans="2:5" x14ac:dyDescent="0.4">
      <c r="B1272" s="98"/>
      <c r="C1272" s="98"/>
      <c r="D1272" s="98"/>
      <c r="E1272" s="98"/>
    </row>
    <row r="1273" spans="2:5" x14ac:dyDescent="0.4">
      <c r="B1273" s="98"/>
      <c r="C1273" s="98"/>
      <c r="D1273" s="98"/>
      <c r="E1273" s="98"/>
    </row>
    <row r="1274" spans="2:5" x14ac:dyDescent="0.4">
      <c r="B1274" s="98"/>
      <c r="C1274" s="98"/>
      <c r="D1274" s="98"/>
      <c r="E1274" s="98"/>
    </row>
    <row r="1275" spans="2:5" x14ac:dyDescent="0.4">
      <c r="B1275" s="98"/>
      <c r="C1275" s="98"/>
      <c r="D1275" s="98"/>
      <c r="E1275" s="98"/>
    </row>
    <row r="1276" spans="2:5" x14ac:dyDescent="0.4">
      <c r="B1276" s="98"/>
      <c r="C1276" s="98"/>
      <c r="D1276" s="98"/>
      <c r="E1276" s="98"/>
    </row>
    <row r="1277" spans="2:5" x14ac:dyDescent="0.4">
      <c r="B1277" s="98"/>
      <c r="C1277" s="98"/>
      <c r="D1277" s="98"/>
      <c r="E1277" s="98"/>
    </row>
    <row r="1278" spans="2:5" x14ac:dyDescent="0.4">
      <c r="B1278" s="98"/>
      <c r="C1278" s="98"/>
      <c r="D1278" s="98"/>
      <c r="E1278" s="98"/>
    </row>
    <row r="1279" spans="2:5" x14ac:dyDescent="0.4">
      <c r="B1279" s="98"/>
      <c r="C1279" s="98"/>
      <c r="D1279" s="98"/>
      <c r="E1279" s="98"/>
    </row>
    <row r="1280" spans="2:5" x14ac:dyDescent="0.4">
      <c r="B1280" s="98"/>
      <c r="C1280" s="98"/>
      <c r="D1280" s="98"/>
      <c r="E1280" s="98"/>
    </row>
    <row r="1281" spans="2:5" x14ac:dyDescent="0.4">
      <c r="B1281" s="98"/>
      <c r="C1281" s="98"/>
      <c r="D1281" s="98"/>
      <c r="E1281" s="98"/>
    </row>
    <row r="1282" spans="2:5" x14ac:dyDescent="0.4">
      <c r="B1282" s="98"/>
      <c r="C1282" s="98"/>
      <c r="D1282" s="98"/>
      <c r="E1282" s="98"/>
    </row>
    <row r="1283" spans="2:5" x14ac:dyDescent="0.4">
      <c r="B1283" s="98"/>
      <c r="C1283" s="98"/>
      <c r="D1283" s="98"/>
      <c r="E1283" s="98"/>
    </row>
    <row r="1284" spans="2:5" x14ac:dyDescent="0.4">
      <c r="B1284" s="98"/>
      <c r="C1284" s="98"/>
      <c r="D1284" s="98"/>
      <c r="E1284" s="98"/>
    </row>
    <row r="1285" spans="2:5" x14ac:dyDescent="0.4">
      <c r="B1285" s="98"/>
      <c r="C1285" s="98"/>
      <c r="D1285" s="98"/>
      <c r="E1285" s="98"/>
    </row>
    <row r="1286" spans="2:5" x14ac:dyDescent="0.4">
      <c r="B1286" s="98"/>
      <c r="C1286" s="98"/>
      <c r="D1286" s="98"/>
      <c r="E1286" s="98"/>
    </row>
    <row r="1287" spans="2:5" x14ac:dyDescent="0.4">
      <c r="B1287" s="98"/>
      <c r="C1287" s="98"/>
      <c r="D1287" s="98"/>
      <c r="E1287" s="98"/>
    </row>
    <row r="1288" spans="2:5" x14ac:dyDescent="0.4">
      <c r="B1288" s="98"/>
      <c r="C1288" s="98"/>
      <c r="D1288" s="98"/>
      <c r="E1288" s="98"/>
    </row>
    <row r="1289" spans="2:5" x14ac:dyDescent="0.4">
      <c r="B1289" s="98"/>
      <c r="C1289" s="98"/>
      <c r="D1289" s="98"/>
      <c r="E1289" s="98"/>
    </row>
    <row r="1290" spans="2:5" x14ac:dyDescent="0.4">
      <c r="B1290" s="98"/>
      <c r="C1290" s="98"/>
      <c r="D1290" s="98"/>
      <c r="E1290" s="98"/>
    </row>
    <row r="1291" spans="2:5" x14ac:dyDescent="0.4">
      <c r="B1291" s="98"/>
      <c r="C1291" s="98"/>
      <c r="D1291" s="98"/>
      <c r="E1291" s="98"/>
    </row>
    <row r="1292" spans="2:5" x14ac:dyDescent="0.4">
      <c r="B1292" s="98"/>
      <c r="C1292" s="98"/>
      <c r="D1292" s="98"/>
      <c r="E1292" s="98"/>
    </row>
    <row r="1293" spans="2:5" x14ac:dyDescent="0.4">
      <c r="B1293" s="98"/>
      <c r="C1293" s="98"/>
      <c r="D1293" s="98"/>
      <c r="E1293" s="98"/>
    </row>
    <row r="1294" spans="2:5" x14ac:dyDescent="0.4">
      <c r="B1294" s="98"/>
      <c r="C1294" s="98"/>
      <c r="D1294" s="98"/>
      <c r="E1294" s="98"/>
    </row>
    <row r="1295" spans="2:5" x14ac:dyDescent="0.4">
      <c r="B1295" s="98"/>
      <c r="C1295" s="98"/>
      <c r="D1295" s="98"/>
      <c r="E1295" s="98"/>
    </row>
    <row r="1296" spans="2:5" x14ac:dyDescent="0.4">
      <c r="B1296" s="98"/>
      <c r="C1296" s="98"/>
      <c r="D1296" s="98"/>
      <c r="E1296" s="98"/>
    </row>
    <row r="1297" spans="2:5" x14ac:dyDescent="0.4">
      <c r="B1297" s="98"/>
      <c r="C1297" s="98"/>
      <c r="D1297" s="98"/>
      <c r="E1297" s="98"/>
    </row>
    <row r="1298" spans="2:5" x14ac:dyDescent="0.4">
      <c r="B1298" s="98"/>
      <c r="C1298" s="98"/>
      <c r="D1298" s="98"/>
      <c r="E1298" s="98"/>
    </row>
    <row r="1299" spans="2:5" x14ac:dyDescent="0.4">
      <c r="B1299" s="98"/>
      <c r="C1299" s="98"/>
      <c r="D1299" s="98"/>
      <c r="E1299" s="98"/>
    </row>
    <row r="1300" spans="2:5" x14ac:dyDescent="0.4">
      <c r="B1300" s="98"/>
      <c r="C1300" s="98"/>
      <c r="D1300" s="98"/>
      <c r="E1300" s="98"/>
    </row>
    <row r="1301" spans="2:5" x14ac:dyDescent="0.4">
      <c r="B1301" s="98"/>
      <c r="C1301" s="98"/>
      <c r="D1301" s="98"/>
      <c r="E1301" s="98"/>
    </row>
    <row r="1302" spans="2:5" x14ac:dyDescent="0.4">
      <c r="B1302" s="98"/>
      <c r="C1302" s="98"/>
      <c r="D1302" s="98"/>
      <c r="E1302" s="98"/>
    </row>
    <row r="1303" spans="2:5" x14ac:dyDescent="0.4">
      <c r="B1303" s="98"/>
      <c r="C1303" s="98"/>
      <c r="D1303" s="98"/>
      <c r="E1303" s="98"/>
    </row>
    <row r="1304" spans="2:5" x14ac:dyDescent="0.4">
      <c r="B1304" s="98"/>
      <c r="C1304" s="98"/>
      <c r="D1304" s="98"/>
      <c r="E1304" s="98"/>
    </row>
    <row r="1305" spans="2:5" x14ac:dyDescent="0.4">
      <c r="B1305" s="98"/>
      <c r="C1305" s="98"/>
      <c r="D1305" s="98"/>
      <c r="E1305" s="98"/>
    </row>
    <row r="1306" spans="2:5" x14ac:dyDescent="0.4">
      <c r="B1306" s="98"/>
      <c r="C1306" s="98"/>
      <c r="D1306" s="98"/>
      <c r="E1306" s="98"/>
    </row>
    <row r="1307" spans="2:5" x14ac:dyDescent="0.4">
      <c r="B1307" s="98"/>
      <c r="C1307" s="98"/>
      <c r="D1307" s="98"/>
      <c r="E1307" s="98"/>
    </row>
    <row r="1308" spans="2:5" x14ac:dyDescent="0.4">
      <c r="B1308" s="98"/>
      <c r="C1308" s="98"/>
      <c r="D1308" s="98"/>
      <c r="E1308" s="98"/>
    </row>
    <row r="1309" spans="2:5" x14ac:dyDescent="0.4">
      <c r="B1309" s="98"/>
      <c r="C1309" s="98"/>
      <c r="D1309" s="98"/>
      <c r="E1309" s="98"/>
    </row>
    <row r="1310" spans="2:5" x14ac:dyDescent="0.4">
      <c r="B1310" s="98"/>
      <c r="C1310" s="98"/>
      <c r="D1310" s="98"/>
      <c r="E1310" s="98"/>
    </row>
    <row r="1311" spans="2:5" x14ac:dyDescent="0.4">
      <c r="B1311" s="98"/>
      <c r="C1311" s="98"/>
      <c r="D1311" s="98"/>
      <c r="E1311" s="98"/>
    </row>
    <row r="1312" spans="2:5" x14ac:dyDescent="0.4">
      <c r="B1312" s="98"/>
      <c r="C1312" s="98"/>
      <c r="D1312" s="98"/>
      <c r="E1312" s="98"/>
    </row>
    <row r="1313" spans="2:5" x14ac:dyDescent="0.4">
      <c r="B1313" s="98"/>
      <c r="C1313" s="98"/>
      <c r="D1313" s="98"/>
      <c r="E1313" s="98"/>
    </row>
    <row r="1314" spans="2:5" x14ac:dyDescent="0.4">
      <c r="B1314" s="98"/>
      <c r="C1314" s="98"/>
      <c r="D1314" s="98"/>
      <c r="E1314" s="98"/>
    </row>
    <row r="1315" spans="2:5" x14ac:dyDescent="0.4">
      <c r="B1315" s="98"/>
      <c r="C1315" s="98"/>
      <c r="D1315" s="98"/>
      <c r="E1315" s="98"/>
    </row>
    <row r="1316" spans="2:5" x14ac:dyDescent="0.4">
      <c r="B1316" s="98"/>
      <c r="C1316" s="98"/>
      <c r="D1316" s="98"/>
      <c r="E1316" s="98"/>
    </row>
    <row r="1317" spans="2:5" x14ac:dyDescent="0.4">
      <c r="B1317" s="98"/>
      <c r="C1317" s="98"/>
      <c r="D1317" s="98"/>
      <c r="E1317" s="98"/>
    </row>
    <row r="1318" spans="2:5" x14ac:dyDescent="0.4">
      <c r="B1318" s="98"/>
      <c r="C1318" s="98"/>
      <c r="D1318" s="98"/>
      <c r="E1318" s="98"/>
    </row>
    <row r="1319" spans="2:5" x14ac:dyDescent="0.4">
      <c r="B1319" s="98"/>
      <c r="C1319" s="98"/>
      <c r="D1319" s="98"/>
      <c r="E1319" s="98"/>
    </row>
    <row r="1320" spans="2:5" x14ac:dyDescent="0.4">
      <c r="B1320" s="98"/>
      <c r="C1320" s="98"/>
      <c r="D1320" s="98"/>
      <c r="E1320" s="98"/>
    </row>
    <row r="1321" spans="2:5" x14ac:dyDescent="0.4">
      <c r="B1321" s="98"/>
      <c r="C1321" s="98"/>
      <c r="D1321" s="98"/>
      <c r="E1321" s="98"/>
    </row>
    <row r="1322" spans="2:5" x14ac:dyDescent="0.4">
      <c r="B1322" s="98"/>
      <c r="C1322" s="98"/>
      <c r="D1322" s="98"/>
      <c r="E1322" s="98"/>
    </row>
    <row r="1323" spans="2:5" x14ac:dyDescent="0.4">
      <c r="B1323" s="98"/>
      <c r="C1323" s="98"/>
      <c r="D1323" s="98"/>
      <c r="E1323" s="98"/>
    </row>
    <row r="1324" spans="2:5" x14ac:dyDescent="0.4">
      <c r="B1324" s="98"/>
      <c r="C1324" s="98"/>
      <c r="D1324" s="98"/>
      <c r="E1324" s="98"/>
    </row>
    <row r="1325" spans="2:5" x14ac:dyDescent="0.4">
      <c r="B1325" s="98"/>
      <c r="C1325" s="98"/>
      <c r="D1325" s="98"/>
      <c r="E1325" s="98"/>
    </row>
    <row r="1326" spans="2:5" x14ac:dyDescent="0.4">
      <c r="B1326" s="98"/>
      <c r="C1326" s="98"/>
      <c r="D1326" s="98"/>
      <c r="E1326" s="98"/>
    </row>
    <row r="1327" spans="2:5" x14ac:dyDescent="0.4">
      <c r="B1327" s="98"/>
      <c r="C1327" s="98"/>
      <c r="D1327" s="98"/>
      <c r="E1327" s="98"/>
    </row>
    <row r="1328" spans="2:5" x14ac:dyDescent="0.4">
      <c r="B1328" s="98"/>
      <c r="C1328" s="98"/>
      <c r="D1328" s="98"/>
      <c r="E1328" s="98"/>
    </row>
    <row r="1329" spans="2:5" x14ac:dyDescent="0.4">
      <c r="B1329" s="98"/>
      <c r="C1329" s="98"/>
      <c r="D1329" s="98"/>
      <c r="E1329" s="98"/>
    </row>
    <row r="1330" spans="2:5" x14ac:dyDescent="0.4">
      <c r="B1330" s="98"/>
      <c r="C1330" s="98"/>
      <c r="D1330" s="98"/>
      <c r="E1330" s="98"/>
    </row>
    <row r="1331" spans="2:5" x14ac:dyDescent="0.4">
      <c r="B1331" s="98"/>
      <c r="C1331" s="98"/>
      <c r="D1331" s="98"/>
      <c r="E1331" s="98"/>
    </row>
    <row r="1332" spans="2:5" x14ac:dyDescent="0.4">
      <c r="B1332" s="98"/>
      <c r="C1332" s="98"/>
      <c r="D1332" s="98"/>
      <c r="E1332" s="98"/>
    </row>
    <row r="1333" spans="2:5" x14ac:dyDescent="0.4">
      <c r="B1333" s="98"/>
      <c r="C1333" s="98"/>
      <c r="D1333" s="98"/>
      <c r="E1333" s="98"/>
    </row>
    <row r="1334" spans="2:5" x14ac:dyDescent="0.4">
      <c r="B1334" s="98"/>
      <c r="C1334" s="98"/>
      <c r="D1334" s="98"/>
      <c r="E1334" s="98"/>
    </row>
    <row r="1335" spans="2:5" x14ac:dyDescent="0.4">
      <c r="B1335" s="98"/>
      <c r="C1335" s="98"/>
      <c r="D1335" s="98"/>
      <c r="E1335" s="98"/>
    </row>
    <row r="1336" spans="2:5" x14ac:dyDescent="0.4">
      <c r="B1336" s="98"/>
      <c r="C1336" s="98"/>
      <c r="D1336" s="98"/>
      <c r="E1336" s="98"/>
    </row>
    <row r="1337" spans="2:5" x14ac:dyDescent="0.4">
      <c r="B1337" s="98"/>
      <c r="C1337" s="98"/>
      <c r="D1337" s="98"/>
      <c r="E1337" s="98"/>
    </row>
    <row r="1338" spans="2:5" x14ac:dyDescent="0.4">
      <c r="B1338" s="98"/>
      <c r="C1338" s="98"/>
      <c r="D1338" s="98"/>
      <c r="E1338" s="98"/>
    </row>
    <row r="1339" spans="2:5" x14ac:dyDescent="0.4">
      <c r="B1339" s="98"/>
      <c r="C1339" s="98"/>
      <c r="D1339" s="98"/>
      <c r="E1339" s="98"/>
    </row>
    <row r="1340" spans="2:5" x14ac:dyDescent="0.4">
      <c r="B1340" s="98"/>
      <c r="C1340" s="98"/>
      <c r="D1340" s="98"/>
      <c r="E1340" s="98"/>
    </row>
    <row r="1341" spans="2:5" x14ac:dyDescent="0.4">
      <c r="B1341" s="98"/>
      <c r="C1341" s="98"/>
      <c r="D1341" s="98"/>
      <c r="E1341" s="98"/>
    </row>
    <row r="1342" spans="2:5" x14ac:dyDescent="0.4">
      <c r="B1342" s="98"/>
      <c r="C1342" s="98"/>
      <c r="D1342" s="98"/>
      <c r="E1342" s="98"/>
    </row>
    <row r="1343" spans="2:5" x14ac:dyDescent="0.4">
      <c r="B1343" s="98"/>
      <c r="C1343" s="98"/>
      <c r="D1343" s="98"/>
      <c r="E1343" s="98"/>
    </row>
    <row r="1344" spans="2:5" x14ac:dyDescent="0.4">
      <c r="B1344" s="98"/>
      <c r="C1344" s="98"/>
      <c r="D1344" s="98"/>
      <c r="E1344" s="98"/>
    </row>
    <row r="1345" spans="2:5" x14ac:dyDescent="0.4">
      <c r="B1345" s="98"/>
      <c r="C1345" s="98"/>
      <c r="D1345" s="98"/>
      <c r="E1345" s="98"/>
    </row>
    <row r="1346" spans="2:5" x14ac:dyDescent="0.4">
      <c r="B1346" s="98"/>
      <c r="C1346" s="98"/>
      <c r="D1346" s="98"/>
      <c r="E1346" s="98"/>
    </row>
    <row r="1347" spans="2:5" x14ac:dyDescent="0.4">
      <c r="B1347" s="98"/>
      <c r="C1347" s="98"/>
      <c r="D1347" s="98"/>
      <c r="E1347" s="98"/>
    </row>
    <row r="1348" spans="2:5" x14ac:dyDescent="0.4">
      <c r="B1348" s="98"/>
      <c r="C1348" s="98"/>
      <c r="D1348" s="98"/>
      <c r="E1348" s="98"/>
    </row>
    <row r="1349" spans="2:5" x14ac:dyDescent="0.4">
      <c r="B1349" s="98"/>
      <c r="C1349" s="98"/>
      <c r="D1349" s="98"/>
      <c r="E1349" s="98"/>
    </row>
    <row r="1350" spans="2:5" x14ac:dyDescent="0.4">
      <c r="B1350" s="98"/>
      <c r="C1350" s="98"/>
      <c r="D1350" s="98"/>
      <c r="E1350" s="98"/>
    </row>
    <row r="1351" spans="2:5" x14ac:dyDescent="0.4">
      <c r="B1351" s="98"/>
      <c r="C1351" s="98"/>
      <c r="D1351" s="98"/>
      <c r="E1351" s="98"/>
    </row>
    <row r="1352" spans="2:5" x14ac:dyDescent="0.4">
      <c r="B1352" s="98"/>
      <c r="C1352" s="98"/>
      <c r="D1352" s="98"/>
      <c r="E1352" s="98"/>
    </row>
    <row r="1353" spans="2:5" x14ac:dyDescent="0.4">
      <c r="B1353" s="98"/>
      <c r="C1353" s="98"/>
      <c r="D1353" s="98"/>
      <c r="E1353" s="98"/>
    </row>
    <row r="1354" spans="2:5" x14ac:dyDescent="0.4">
      <c r="B1354" s="98"/>
      <c r="C1354" s="98"/>
      <c r="D1354" s="98"/>
      <c r="E1354" s="98"/>
    </row>
    <row r="1355" spans="2:5" x14ac:dyDescent="0.4">
      <c r="B1355" s="98"/>
      <c r="C1355" s="98"/>
      <c r="D1355" s="98"/>
      <c r="E1355" s="98"/>
    </row>
    <row r="1356" spans="2:5" x14ac:dyDescent="0.4">
      <c r="B1356" s="98"/>
      <c r="C1356" s="98"/>
      <c r="D1356" s="98"/>
      <c r="E1356" s="98"/>
    </row>
    <row r="1357" spans="2:5" x14ac:dyDescent="0.4">
      <c r="B1357" s="98"/>
      <c r="C1357" s="98"/>
      <c r="D1357" s="98"/>
      <c r="E1357" s="98"/>
    </row>
    <row r="1358" spans="2:5" x14ac:dyDescent="0.4">
      <c r="B1358" s="98"/>
      <c r="C1358" s="98"/>
      <c r="D1358" s="98"/>
      <c r="E1358" s="98"/>
    </row>
    <row r="1359" spans="2:5" x14ac:dyDescent="0.4">
      <c r="B1359" s="98"/>
      <c r="C1359" s="98"/>
      <c r="D1359" s="98"/>
      <c r="E1359" s="98"/>
    </row>
    <row r="1360" spans="2:5" x14ac:dyDescent="0.4">
      <c r="B1360" s="98"/>
      <c r="C1360" s="98"/>
      <c r="D1360" s="98"/>
      <c r="E1360" s="98"/>
    </row>
    <row r="1361" spans="2:5" x14ac:dyDescent="0.4">
      <c r="B1361" s="98"/>
      <c r="C1361" s="98"/>
      <c r="D1361" s="98"/>
      <c r="E1361" s="98"/>
    </row>
    <row r="1362" spans="2:5" x14ac:dyDescent="0.4">
      <c r="B1362" s="98"/>
      <c r="C1362" s="98"/>
      <c r="D1362" s="98"/>
      <c r="E1362" s="98"/>
    </row>
    <row r="1363" spans="2:5" x14ac:dyDescent="0.4">
      <c r="B1363" s="98"/>
      <c r="C1363" s="98"/>
      <c r="D1363" s="98"/>
      <c r="E1363" s="98"/>
    </row>
    <row r="1364" spans="2:5" x14ac:dyDescent="0.4">
      <c r="B1364" s="98"/>
      <c r="C1364" s="98"/>
      <c r="D1364" s="98"/>
      <c r="E1364" s="98"/>
    </row>
    <row r="1365" spans="2:5" x14ac:dyDescent="0.4">
      <c r="B1365" s="98"/>
      <c r="C1365" s="98"/>
      <c r="D1365" s="98"/>
      <c r="E1365" s="98"/>
    </row>
    <row r="1366" spans="2:5" x14ac:dyDescent="0.4">
      <c r="B1366" s="98"/>
      <c r="C1366" s="98"/>
      <c r="D1366" s="98"/>
      <c r="E1366" s="98"/>
    </row>
    <row r="1367" spans="2:5" x14ac:dyDescent="0.4">
      <c r="B1367" s="98"/>
      <c r="C1367" s="98"/>
      <c r="D1367" s="98"/>
      <c r="E1367" s="98"/>
    </row>
    <row r="1368" spans="2:5" x14ac:dyDescent="0.4">
      <c r="B1368" s="98"/>
      <c r="C1368" s="98"/>
      <c r="D1368" s="98"/>
      <c r="E1368" s="98"/>
    </row>
    <row r="1369" spans="2:5" x14ac:dyDescent="0.4">
      <c r="B1369" s="98"/>
      <c r="C1369" s="98"/>
      <c r="D1369" s="98"/>
      <c r="E1369" s="98"/>
    </row>
    <row r="1370" spans="2:5" x14ac:dyDescent="0.4">
      <c r="B1370" s="98"/>
      <c r="C1370" s="98"/>
      <c r="D1370" s="98"/>
      <c r="E1370" s="98"/>
    </row>
    <row r="1371" spans="2:5" x14ac:dyDescent="0.4">
      <c r="B1371" s="98"/>
      <c r="C1371" s="98"/>
      <c r="D1371" s="98"/>
      <c r="E1371" s="98"/>
    </row>
    <row r="1372" spans="2:5" x14ac:dyDescent="0.4">
      <c r="B1372" s="98"/>
      <c r="C1372" s="98"/>
      <c r="D1372" s="98"/>
      <c r="E1372" s="98"/>
    </row>
    <row r="1373" spans="2:5" x14ac:dyDescent="0.4">
      <c r="B1373" s="98"/>
      <c r="C1373" s="98"/>
      <c r="D1373" s="98"/>
      <c r="E1373" s="98"/>
    </row>
    <row r="1374" spans="2:5" x14ac:dyDescent="0.4">
      <c r="B1374" s="98"/>
      <c r="C1374" s="98"/>
      <c r="D1374" s="98"/>
      <c r="E1374" s="98"/>
    </row>
    <row r="1375" spans="2:5" x14ac:dyDescent="0.4">
      <c r="B1375" s="98"/>
      <c r="C1375" s="98"/>
      <c r="D1375" s="98"/>
      <c r="E1375" s="98"/>
    </row>
    <row r="1376" spans="2:5" x14ac:dyDescent="0.4">
      <c r="B1376" s="98"/>
      <c r="C1376" s="98"/>
      <c r="D1376" s="98"/>
      <c r="E1376" s="98"/>
    </row>
    <row r="1377" spans="2:5" x14ac:dyDescent="0.4">
      <c r="B1377" s="98"/>
      <c r="C1377" s="98"/>
      <c r="D1377" s="98"/>
      <c r="E1377" s="98"/>
    </row>
    <row r="1378" spans="2:5" x14ac:dyDescent="0.4">
      <c r="B1378" s="98"/>
      <c r="C1378" s="98"/>
      <c r="D1378" s="98"/>
      <c r="E1378" s="98"/>
    </row>
    <row r="1379" spans="2:5" x14ac:dyDescent="0.4">
      <c r="B1379" s="98"/>
      <c r="C1379" s="98"/>
      <c r="D1379" s="98"/>
      <c r="E1379" s="98"/>
    </row>
    <row r="1380" spans="2:5" x14ac:dyDescent="0.4">
      <c r="B1380" s="98"/>
      <c r="C1380" s="98"/>
      <c r="D1380" s="98"/>
      <c r="E1380" s="98"/>
    </row>
    <row r="1381" spans="2:5" x14ac:dyDescent="0.4">
      <c r="B1381" s="98"/>
      <c r="C1381" s="98"/>
      <c r="D1381" s="98"/>
      <c r="E1381" s="98"/>
    </row>
    <row r="1382" spans="2:5" x14ac:dyDescent="0.4">
      <c r="B1382" s="98"/>
      <c r="C1382" s="98"/>
      <c r="D1382" s="98"/>
      <c r="E1382" s="98"/>
    </row>
    <row r="1383" spans="2:5" x14ac:dyDescent="0.4">
      <c r="B1383" s="98"/>
      <c r="C1383" s="98"/>
      <c r="D1383" s="98"/>
      <c r="E1383" s="98"/>
    </row>
    <row r="1384" spans="2:5" x14ac:dyDescent="0.4">
      <c r="B1384" s="98"/>
      <c r="C1384" s="98"/>
      <c r="D1384" s="98"/>
      <c r="E1384" s="98"/>
    </row>
    <row r="1385" spans="2:5" x14ac:dyDescent="0.4">
      <c r="B1385" s="98"/>
      <c r="C1385" s="98"/>
      <c r="D1385" s="98"/>
      <c r="E1385" s="98"/>
    </row>
    <row r="1386" spans="2:5" x14ac:dyDescent="0.4">
      <c r="B1386" s="98"/>
      <c r="C1386" s="98"/>
      <c r="D1386" s="98"/>
      <c r="E1386" s="98"/>
    </row>
    <row r="1387" spans="2:5" x14ac:dyDescent="0.4">
      <c r="B1387" s="98"/>
      <c r="C1387" s="98"/>
      <c r="D1387" s="98"/>
      <c r="E1387" s="98"/>
    </row>
    <row r="1388" spans="2:5" x14ac:dyDescent="0.4">
      <c r="B1388" s="98"/>
      <c r="C1388" s="98"/>
      <c r="D1388" s="98"/>
      <c r="E1388" s="98"/>
    </row>
    <row r="1389" spans="2:5" x14ac:dyDescent="0.4">
      <c r="B1389" s="98"/>
      <c r="C1389" s="98"/>
      <c r="D1389" s="98"/>
      <c r="E1389" s="98"/>
    </row>
    <row r="1390" spans="2:5" x14ac:dyDescent="0.4">
      <c r="B1390" s="98"/>
      <c r="C1390" s="98"/>
      <c r="D1390" s="98"/>
      <c r="E1390" s="98"/>
    </row>
    <row r="1391" spans="2:5" x14ac:dyDescent="0.4">
      <c r="B1391" s="98"/>
      <c r="C1391" s="98"/>
      <c r="D1391" s="98"/>
      <c r="E1391" s="98"/>
    </row>
    <row r="1392" spans="2:5" x14ac:dyDescent="0.4">
      <c r="B1392" s="98"/>
      <c r="C1392" s="98"/>
      <c r="D1392" s="98"/>
      <c r="E1392" s="98"/>
    </row>
    <row r="1393" spans="2:5" x14ac:dyDescent="0.4">
      <c r="B1393" s="98"/>
      <c r="C1393" s="98"/>
      <c r="D1393" s="98"/>
      <c r="E1393" s="98"/>
    </row>
    <row r="1394" spans="2:5" x14ac:dyDescent="0.4">
      <c r="B1394" s="98"/>
      <c r="C1394" s="98"/>
      <c r="D1394" s="98"/>
      <c r="E1394" s="98"/>
    </row>
    <row r="1395" spans="2:5" x14ac:dyDescent="0.4">
      <c r="B1395" s="98"/>
      <c r="C1395" s="98"/>
      <c r="D1395" s="98"/>
      <c r="E1395" s="98"/>
    </row>
    <row r="1396" spans="2:5" x14ac:dyDescent="0.4">
      <c r="B1396" s="98"/>
      <c r="C1396" s="98"/>
      <c r="D1396" s="98"/>
      <c r="E1396" s="98"/>
    </row>
    <row r="1397" spans="2:5" x14ac:dyDescent="0.4">
      <c r="B1397" s="98"/>
      <c r="C1397" s="98"/>
      <c r="D1397" s="98"/>
      <c r="E1397" s="98"/>
    </row>
    <row r="1398" spans="2:5" x14ac:dyDescent="0.4">
      <c r="B1398" s="98"/>
      <c r="C1398" s="98"/>
      <c r="D1398" s="98"/>
      <c r="E1398" s="98"/>
    </row>
    <row r="1399" spans="2:5" x14ac:dyDescent="0.4">
      <c r="B1399" s="98"/>
      <c r="C1399" s="98"/>
      <c r="D1399" s="98"/>
      <c r="E1399" s="98"/>
    </row>
    <row r="1400" spans="2:5" x14ac:dyDescent="0.4">
      <c r="B1400" s="98"/>
      <c r="C1400" s="98"/>
      <c r="D1400" s="98"/>
      <c r="E1400" s="98"/>
    </row>
    <row r="1401" spans="2:5" x14ac:dyDescent="0.4">
      <c r="B1401" s="98"/>
      <c r="C1401" s="98"/>
      <c r="D1401" s="98"/>
      <c r="E1401" s="98"/>
    </row>
    <row r="1402" spans="2:5" x14ac:dyDescent="0.4">
      <c r="B1402" s="98"/>
      <c r="C1402" s="98"/>
      <c r="D1402" s="98"/>
      <c r="E1402" s="98"/>
    </row>
    <row r="1403" spans="2:5" x14ac:dyDescent="0.4">
      <c r="B1403" s="98"/>
      <c r="C1403" s="98"/>
      <c r="D1403" s="98"/>
      <c r="E1403" s="98"/>
    </row>
    <row r="1404" spans="2:5" x14ac:dyDescent="0.4">
      <c r="B1404" s="98"/>
      <c r="C1404" s="98"/>
      <c r="D1404" s="98"/>
      <c r="E1404" s="98"/>
    </row>
    <row r="1405" spans="2:5" x14ac:dyDescent="0.4">
      <c r="B1405" s="98"/>
      <c r="C1405" s="98"/>
      <c r="D1405" s="98"/>
      <c r="E1405" s="98"/>
    </row>
    <row r="1406" spans="2:5" x14ac:dyDescent="0.4">
      <c r="B1406" s="98"/>
      <c r="C1406" s="98"/>
      <c r="D1406" s="98"/>
      <c r="E1406" s="98"/>
    </row>
    <row r="1407" spans="2:5" x14ac:dyDescent="0.4">
      <c r="B1407" s="98"/>
      <c r="C1407" s="98"/>
      <c r="D1407" s="98"/>
      <c r="E1407" s="98"/>
    </row>
    <row r="1408" spans="2:5" x14ac:dyDescent="0.4">
      <c r="B1408" s="98"/>
      <c r="C1408" s="98"/>
      <c r="D1408" s="98"/>
      <c r="E1408" s="98"/>
    </row>
    <row r="1409" spans="2:5" x14ac:dyDescent="0.4">
      <c r="B1409" s="98"/>
      <c r="C1409" s="98"/>
      <c r="D1409" s="98"/>
      <c r="E1409" s="98"/>
    </row>
    <row r="1410" spans="2:5" x14ac:dyDescent="0.4">
      <c r="B1410" s="98"/>
      <c r="C1410" s="98"/>
      <c r="D1410" s="98"/>
      <c r="E1410" s="98"/>
    </row>
    <row r="1411" spans="2:5" x14ac:dyDescent="0.4">
      <c r="B1411" s="98"/>
      <c r="C1411" s="98"/>
      <c r="D1411" s="98"/>
      <c r="E1411" s="98"/>
    </row>
    <row r="1412" spans="2:5" x14ac:dyDescent="0.4">
      <c r="B1412" s="98"/>
      <c r="C1412" s="98"/>
      <c r="D1412" s="98"/>
      <c r="E1412" s="98"/>
    </row>
    <row r="1413" spans="2:5" x14ac:dyDescent="0.4">
      <c r="B1413" s="98"/>
      <c r="C1413" s="98"/>
      <c r="D1413" s="98"/>
      <c r="E1413" s="98"/>
    </row>
    <row r="1414" spans="2:5" x14ac:dyDescent="0.4">
      <c r="B1414" s="98"/>
      <c r="C1414" s="98"/>
      <c r="D1414" s="98"/>
      <c r="E1414" s="98"/>
    </row>
    <row r="1415" spans="2:5" x14ac:dyDescent="0.4">
      <c r="B1415" s="98"/>
      <c r="C1415" s="98"/>
      <c r="D1415" s="98"/>
      <c r="E1415" s="98"/>
    </row>
    <row r="1416" spans="2:5" x14ac:dyDescent="0.4">
      <c r="B1416" s="98"/>
      <c r="C1416" s="98"/>
      <c r="D1416" s="98"/>
      <c r="E1416" s="98"/>
    </row>
    <row r="1417" spans="2:5" x14ac:dyDescent="0.4">
      <c r="B1417" s="98"/>
      <c r="C1417" s="98"/>
      <c r="D1417" s="98"/>
      <c r="E1417" s="98"/>
    </row>
    <row r="1418" spans="2:5" x14ac:dyDescent="0.4">
      <c r="B1418" s="98"/>
      <c r="C1418" s="98"/>
      <c r="D1418" s="98"/>
      <c r="E1418" s="98"/>
    </row>
    <row r="1419" spans="2:5" x14ac:dyDescent="0.4">
      <c r="B1419" s="98"/>
      <c r="C1419" s="98"/>
      <c r="D1419" s="98"/>
      <c r="E1419" s="98"/>
    </row>
    <row r="1420" spans="2:5" x14ac:dyDescent="0.4">
      <c r="B1420" s="98"/>
      <c r="C1420" s="98"/>
      <c r="D1420" s="98"/>
      <c r="E1420" s="98"/>
    </row>
    <row r="1421" spans="2:5" x14ac:dyDescent="0.4">
      <c r="B1421" s="98"/>
      <c r="C1421" s="98"/>
      <c r="D1421" s="98"/>
      <c r="E1421" s="98"/>
    </row>
    <row r="1422" spans="2:5" x14ac:dyDescent="0.4">
      <c r="B1422" s="98"/>
      <c r="C1422" s="98"/>
      <c r="D1422" s="98"/>
      <c r="E1422" s="98"/>
    </row>
    <row r="1423" spans="2:5" x14ac:dyDescent="0.4">
      <c r="B1423" s="98"/>
      <c r="C1423" s="98"/>
      <c r="D1423" s="98"/>
      <c r="E1423" s="98"/>
    </row>
    <row r="1424" spans="2:5" x14ac:dyDescent="0.4">
      <c r="B1424" s="98"/>
      <c r="C1424" s="98"/>
      <c r="D1424" s="98"/>
      <c r="E1424" s="98"/>
    </row>
    <row r="1425" spans="2:5" x14ac:dyDescent="0.4">
      <c r="B1425" s="98"/>
      <c r="C1425" s="98"/>
      <c r="D1425" s="98"/>
      <c r="E1425" s="98"/>
    </row>
    <row r="1426" spans="2:5" x14ac:dyDescent="0.4">
      <c r="B1426" s="98"/>
      <c r="C1426" s="98"/>
      <c r="D1426" s="98"/>
      <c r="E1426" s="98"/>
    </row>
    <row r="1427" spans="2:5" x14ac:dyDescent="0.4">
      <c r="B1427" s="98"/>
      <c r="C1427" s="98"/>
      <c r="D1427" s="98"/>
      <c r="E1427" s="98"/>
    </row>
    <row r="1428" spans="2:5" x14ac:dyDescent="0.4">
      <c r="B1428" s="98"/>
      <c r="C1428" s="98"/>
      <c r="D1428" s="98"/>
      <c r="E1428" s="98"/>
    </row>
    <row r="1429" spans="2:5" x14ac:dyDescent="0.4">
      <c r="B1429" s="98"/>
      <c r="C1429" s="98"/>
      <c r="D1429" s="98"/>
      <c r="E1429" s="98"/>
    </row>
    <row r="1430" spans="2:5" x14ac:dyDescent="0.4">
      <c r="B1430" s="98"/>
      <c r="C1430" s="98"/>
      <c r="D1430" s="98"/>
      <c r="E1430" s="98"/>
    </row>
    <row r="1431" spans="2:5" x14ac:dyDescent="0.4">
      <c r="B1431" s="98"/>
      <c r="C1431" s="98"/>
      <c r="D1431" s="98"/>
      <c r="E1431" s="98"/>
    </row>
    <row r="1432" spans="2:5" x14ac:dyDescent="0.4">
      <c r="B1432" s="98"/>
      <c r="C1432" s="98"/>
      <c r="D1432" s="98"/>
      <c r="E1432" s="98"/>
    </row>
    <row r="1433" spans="2:5" x14ac:dyDescent="0.4">
      <c r="B1433" s="98"/>
      <c r="C1433" s="98"/>
      <c r="D1433" s="98"/>
      <c r="E1433" s="98"/>
    </row>
    <row r="1434" spans="2:5" x14ac:dyDescent="0.4">
      <c r="B1434" s="98"/>
      <c r="C1434" s="98"/>
      <c r="D1434" s="98"/>
      <c r="E1434" s="98"/>
    </row>
    <row r="1435" spans="2:5" x14ac:dyDescent="0.4">
      <c r="B1435" s="98"/>
      <c r="C1435" s="98"/>
      <c r="D1435" s="98"/>
      <c r="E1435" s="98"/>
    </row>
    <row r="1436" spans="2:5" x14ac:dyDescent="0.4">
      <c r="B1436" s="98"/>
      <c r="C1436" s="98"/>
      <c r="D1436" s="98"/>
      <c r="E1436" s="98"/>
    </row>
    <row r="1437" spans="2:5" x14ac:dyDescent="0.4">
      <c r="B1437" s="98"/>
      <c r="C1437" s="98"/>
      <c r="D1437" s="98"/>
      <c r="E1437" s="98"/>
    </row>
    <row r="1438" spans="2:5" x14ac:dyDescent="0.4">
      <c r="B1438" s="98"/>
      <c r="C1438" s="98"/>
      <c r="D1438" s="98"/>
      <c r="E1438" s="98"/>
    </row>
    <row r="1439" spans="2:5" x14ac:dyDescent="0.4">
      <c r="B1439" s="98"/>
      <c r="C1439" s="98"/>
      <c r="D1439" s="98"/>
      <c r="E1439" s="98"/>
    </row>
    <row r="1440" spans="2:5" x14ac:dyDescent="0.4">
      <c r="B1440" s="98"/>
      <c r="C1440" s="98"/>
      <c r="D1440" s="98"/>
      <c r="E1440" s="98"/>
    </row>
    <row r="1441" spans="2:5" x14ac:dyDescent="0.4">
      <c r="B1441" s="98"/>
      <c r="C1441" s="98"/>
      <c r="D1441" s="98"/>
      <c r="E1441" s="98"/>
    </row>
    <row r="1442" spans="2:5" x14ac:dyDescent="0.4">
      <c r="B1442" s="98"/>
      <c r="C1442" s="98"/>
      <c r="D1442" s="98"/>
      <c r="E1442" s="98"/>
    </row>
    <row r="1443" spans="2:5" x14ac:dyDescent="0.4">
      <c r="B1443" s="98"/>
      <c r="C1443" s="98"/>
      <c r="D1443" s="98"/>
      <c r="E1443" s="98"/>
    </row>
    <row r="1444" spans="2:5" x14ac:dyDescent="0.4">
      <c r="B1444" s="98"/>
      <c r="C1444" s="98"/>
      <c r="D1444" s="98"/>
      <c r="E1444" s="98"/>
    </row>
    <row r="1445" spans="2:5" x14ac:dyDescent="0.4">
      <c r="B1445" s="98"/>
      <c r="C1445" s="98"/>
      <c r="D1445" s="98"/>
      <c r="E1445" s="98"/>
    </row>
    <row r="1446" spans="2:5" x14ac:dyDescent="0.4">
      <c r="B1446" s="98"/>
      <c r="C1446" s="98"/>
      <c r="D1446" s="98"/>
      <c r="E1446" s="98"/>
    </row>
    <row r="1447" spans="2:5" x14ac:dyDescent="0.4">
      <c r="B1447" s="98"/>
      <c r="C1447" s="98"/>
      <c r="D1447" s="98"/>
      <c r="E1447" s="98"/>
    </row>
    <row r="1448" spans="2:5" x14ac:dyDescent="0.4">
      <c r="B1448" s="98"/>
      <c r="C1448" s="98"/>
      <c r="D1448" s="98"/>
      <c r="E1448" s="98"/>
    </row>
    <row r="1449" spans="2:5" x14ac:dyDescent="0.4">
      <c r="B1449" s="98"/>
      <c r="C1449" s="98"/>
      <c r="D1449" s="98"/>
      <c r="E1449" s="98"/>
    </row>
    <row r="1450" spans="2:5" x14ac:dyDescent="0.4">
      <c r="B1450" s="98"/>
      <c r="C1450" s="98"/>
      <c r="D1450" s="98"/>
      <c r="E1450" s="98"/>
    </row>
    <row r="1451" spans="2:5" x14ac:dyDescent="0.4">
      <c r="B1451" s="98"/>
      <c r="C1451" s="98"/>
      <c r="D1451" s="98"/>
      <c r="E1451" s="98"/>
    </row>
    <row r="1452" spans="2:5" x14ac:dyDescent="0.4">
      <c r="B1452" s="98"/>
      <c r="C1452" s="98"/>
      <c r="D1452" s="98"/>
      <c r="E1452" s="98"/>
    </row>
    <row r="1453" spans="2:5" x14ac:dyDescent="0.4">
      <c r="B1453" s="98"/>
      <c r="C1453" s="98"/>
      <c r="D1453" s="98"/>
      <c r="E1453" s="98"/>
    </row>
    <row r="1454" spans="2:5" x14ac:dyDescent="0.4">
      <c r="B1454" s="98"/>
      <c r="C1454" s="98"/>
      <c r="D1454" s="98"/>
      <c r="E1454" s="98"/>
    </row>
    <row r="1455" spans="2:5" x14ac:dyDescent="0.4">
      <c r="B1455" s="98"/>
      <c r="C1455" s="98"/>
      <c r="D1455" s="98"/>
      <c r="E1455" s="98"/>
    </row>
    <row r="1456" spans="2:5" x14ac:dyDescent="0.4">
      <c r="B1456" s="98"/>
      <c r="C1456" s="98"/>
      <c r="D1456" s="98"/>
      <c r="E1456" s="98"/>
    </row>
    <row r="1457" spans="2:5" x14ac:dyDescent="0.4">
      <c r="B1457" s="98"/>
      <c r="C1457" s="98"/>
      <c r="D1457" s="98"/>
      <c r="E1457" s="98"/>
    </row>
    <row r="1458" spans="2:5" x14ac:dyDescent="0.4">
      <c r="B1458" s="98"/>
      <c r="C1458" s="98"/>
      <c r="D1458" s="98"/>
      <c r="E1458" s="98"/>
    </row>
    <row r="1459" spans="2:5" x14ac:dyDescent="0.4">
      <c r="B1459" s="98"/>
      <c r="C1459" s="98"/>
      <c r="D1459" s="98"/>
      <c r="E1459" s="98"/>
    </row>
    <row r="1460" spans="2:5" x14ac:dyDescent="0.4">
      <c r="B1460" s="98"/>
      <c r="C1460" s="98"/>
      <c r="D1460" s="98"/>
      <c r="E1460" s="98"/>
    </row>
    <row r="1461" spans="2:5" x14ac:dyDescent="0.4">
      <c r="B1461" s="98"/>
      <c r="C1461" s="98"/>
      <c r="D1461" s="98"/>
      <c r="E1461" s="98"/>
    </row>
    <row r="1462" spans="2:5" x14ac:dyDescent="0.4">
      <c r="B1462" s="98"/>
      <c r="C1462" s="98"/>
      <c r="D1462" s="98"/>
      <c r="E1462" s="98"/>
    </row>
    <row r="1463" spans="2:5" x14ac:dyDescent="0.4">
      <c r="B1463" s="98"/>
      <c r="C1463" s="98"/>
      <c r="D1463" s="98"/>
      <c r="E1463" s="98"/>
    </row>
    <row r="1464" spans="2:5" x14ac:dyDescent="0.4">
      <c r="B1464" s="98"/>
      <c r="C1464" s="98"/>
      <c r="D1464" s="98"/>
      <c r="E1464" s="98"/>
    </row>
    <row r="1465" spans="2:5" x14ac:dyDescent="0.4">
      <c r="B1465" s="98"/>
      <c r="C1465" s="98"/>
      <c r="D1465" s="98"/>
      <c r="E1465" s="98"/>
    </row>
    <row r="1466" spans="2:5" x14ac:dyDescent="0.4">
      <c r="B1466" s="98"/>
      <c r="C1466" s="98"/>
      <c r="D1466" s="98"/>
      <c r="E1466" s="98"/>
    </row>
    <row r="1467" spans="2:5" x14ac:dyDescent="0.4">
      <c r="B1467" s="98"/>
      <c r="C1467" s="98"/>
      <c r="D1467" s="98"/>
      <c r="E1467" s="98"/>
    </row>
    <row r="1468" spans="2:5" x14ac:dyDescent="0.4">
      <c r="B1468" s="98"/>
      <c r="C1468" s="98"/>
      <c r="D1468" s="98"/>
      <c r="E1468" s="98"/>
    </row>
    <row r="1469" spans="2:5" x14ac:dyDescent="0.4">
      <c r="B1469" s="98"/>
      <c r="C1469" s="98"/>
      <c r="D1469" s="98"/>
      <c r="E1469" s="98"/>
    </row>
    <row r="1470" spans="2:5" x14ac:dyDescent="0.4">
      <c r="B1470" s="98"/>
      <c r="C1470" s="98"/>
      <c r="D1470" s="98"/>
      <c r="E1470" s="98"/>
    </row>
    <row r="1471" spans="2:5" x14ac:dyDescent="0.4">
      <c r="B1471" s="98"/>
      <c r="C1471" s="98"/>
      <c r="D1471" s="98"/>
      <c r="E1471" s="98"/>
    </row>
    <row r="1472" spans="2:5" x14ac:dyDescent="0.4">
      <c r="B1472" s="98"/>
      <c r="C1472" s="98"/>
      <c r="D1472" s="98"/>
      <c r="E1472" s="98"/>
    </row>
    <row r="1473" spans="2:5" x14ac:dyDescent="0.4">
      <c r="B1473" s="98"/>
      <c r="C1473" s="98"/>
      <c r="D1473" s="98"/>
      <c r="E1473" s="98"/>
    </row>
    <row r="1474" spans="2:5" x14ac:dyDescent="0.4">
      <c r="B1474" s="98"/>
      <c r="C1474" s="98"/>
      <c r="D1474" s="98"/>
      <c r="E1474" s="98"/>
    </row>
    <row r="1475" spans="2:5" x14ac:dyDescent="0.4">
      <c r="B1475" s="98"/>
      <c r="C1475" s="98"/>
      <c r="D1475" s="98"/>
      <c r="E1475" s="98"/>
    </row>
    <row r="1476" spans="2:5" x14ac:dyDescent="0.4">
      <c r="B1476" s="98"/>
      <c r="C1476" s="98"/>
      <c r="D1476" s="98"/>
      <c r="E1476" s="98"/>
    </row>
  </sheetData>
  <mergeCells count="1469">
    <mergeCell ref="B1472:E1472"/>
    <mergeCell ref="B1473:E1473"/>
    <mergeCell ref="B1474:E1474"/>
    <mergeCell ref="B1475:E1475"/>
    <mergeCell ref="B1476:E1476"/>
    <mergeCell ref="B1466:E1466"/>
    <mergeCell ref="B1467:E1467"/>
    <mergeCell ref="B1468:E1468"/>
    <mergeCell ref="B1469:E1469"/>
    <mergeCell ref="B1470:E1470"/>
    <mergeCell ref="B1471:E1471"/>
    <mergeCell ref="B1460:E1460"/>
    <mergeCell ref="B1461:E1461"/>
    <mergeCell ref="B1462:E1462"/>
    <mergeCell ref="B1463:E1463"/>
    <mergeCell ref="B1464:E1464"/>
    <mergeCell ref="B1465:E1465"/>
    <mergeCell ref="B1454:E1454"/>
    <mergeCell ref="B1455:E1455"/>
    <mergeCell ref="B1456:E1456"/>
    <mergeCell ref="B1457:E1457"/>
    <mergeCell ref="B1458:E1458"/>
    <mergeCell ref="B1459:E1459"/>
    <mergeCell ref="B1448:E1448"/>
    <mergeCell ref="B1449:E1449"/>
    <mergeCell ref="B1450:E1450"/>
    <mergeCell ref="B1451:E1451"/>
    <mergeCell ref="B1452:E1452"/>
    <mergeCell ref="B1453:E1453"/>
    <mergeCell ref="B1442:E1442"/>
    <mergeCell ref="B1443:E1443"/>
    <mergeCell ref="B1444:E1444"/>
    <mergeCell ref="B1445:E1445"/>
    <mergeCell ref="B1446:E1446"/>
    <mergeCell ref="B1447:E1447"/>
    <mergeCell ref="B1436:E1436"/>
    <mergeCell ref="B1437:E1437"/>
    <mergeCell ref="B1438:E1438"/>
    <mergeCell ref="B1439:E1439"/>
    <mergeCell ref="B1440:E1440"/>
    <mergeCell ref="B1441:E1441"/>
    <mergeCell ref="B1430:E1430"/>
    <mergeCell ref="B1431:E1431"/>
    <mergeCell ref="B1432:E1432"/>
    <mergeCell ref="B1433:E1433"/>
    <mergeCell ref="B1434:E1434"/>
    <mergeCell ref="B1435:E1435"/>
    <mergeCell ref="B1424:E1424"/>
    <mergeCell ref="B1425:E1425"/>
    <mergeCell ref="B1426:E1426"/>
    <mergeCell ref="B1427:E1427"/>
    <mergeCell ref="B1428:E1428"/>
    <mergeCell ref="B1429:E1429"/>
    <mergeCell ref="B1418:E1418"/>
    <mergeCell ref="B1419:E1419"/>
    <mergeCell ref="B1420:E1420"/>
    <mergeCell ref="B1421:E1421"/>
    <mergeCell ref="B1422:E1422"/>
    <mergeCell ref="B1423:E1423"/>
    <mergeCell ref="B1412:E1412"/>
    <mergeCell ref="B1413:E1413"/>
    <mergeCell ref="B1414:E1414"/>
    <mergeCell ref="B1415:E1415"/>
    <mergeCell ref="B1416:E1416"/>
    <mergeCell ref="B1417:E1417"/>
    <mergeCell ref="B1406:E1406"/>
    <mergeCell ref="B1407:E1407"/>
    <mergeCell ref="B1408:E1408"/>
    <mergeCell ref="B1409:E1409"/>
    <mergeCell ref="B1410:E1410"/>
    <mergeCell ref="B1411:E1411"/>
    <mergeCell ref="B1400:E1400"/>
    <mergeCell ref="B1401:E1401"/>
    <mergeCell ref="B1402:E1402"/>
    <mergeCell ref="B1403:E1403"/>
    <mergeCell ref="B1404:E1404"/>
    <mergeCell ref="B1405:E1405"/>
    <mergeCell ref="B1394:E1394"/>
    <mergeCell ref="B1395:E1395"/>
    <mergeCell ref="B1396:E1396"/>
    <mergeCell ref="B1397:E1397"/>
    <mergeCell ref="B1398:E1398"/>
    <mergeCell ref="B1399:E1399"/>
    <mergeCell ref="B1388:E1388"/>
    <mergeCell ref="B1389:E1389"/>
    <mergeCell ref="B1390:E1390"/>
    <mergeCell ref="B1391:E1391"/>
    <mergeCell ref="B1392:E1392"/>
    <mergeCell ref="B1393:E1393"/>
    <mergeCell ref="B1382:E1382"/>
    <mergeCell ref="B1383:E1383"/>
    <mergeCell ref="B1384:E1384"/>
    <mergeCell ref="B1385:E1385"/>
    <mergeCell ref="B1386:E1386"/>
    <mergeCell ref="B1387:E1387"/>
    <mergeCell ref="B1376:E1376"/>
    <mergeCell ref="B1377:E1377"/>
    <mergeCell ref="B1378:E1378"/>
    <mergeCell ref="B1379:E1379"/>
    <mergeCell ref="B1380:E1380"/>
    <mergeCell ref="B1381:E1381"/>
    <mergeCell ref="B1370:E1370"/>
    <mergeCell ref="B1371:E1371"/>
    <mergeCell ref="B1372:E1372"/>
    <mergeCell ref="B1373:E1373"/>
    <mergeCell ref="B1374:E1374"/>
    <mergeCell ref="B1375:E1375"/>
    <mergeCell ref="B1364:E1364"/>
    <mergeCell ref="B1365:E1365"/>
    <mergeCell ref="B1366:E1366"/>
    <mergeCell ref="B1367:E1367"/>
    <mergeCell ref="B1368:E1368"/>
    <mergeCell ref="B1369:E1369"/>
    <mergeCell ref="B1358:E1358"/>
    <mergeCell ref="B1359:E1359"/>
    <mergeCell ref="B1360:E1360"/>
    <mergeCell ref="B1361:E1361"/>
    <mergeCell ref="B1362:E1362"/>
    <mergeCell ref="B1363:E1363"/>
    <mergeCell ref="B1352:E1352"/>
    <mergeCell ref="B1353:E1353"/>
    <mergeCell ref="B1354:E1354"/>
    <mergeCell ref="B1355:E1355"/>
    <mergeCell ref="B1356:E1356"/>
    <mergeCell ref="B1357:E1357"/>
    <mergeCell ref="B1346:E1346"/>
    <mergeCell ref="B1347:E1347"/>
    <mergeCell ref="B1348:E1348"/>
    <mergeCell ref="B1349:E1349"/>
    <mergeCell ref="B1350:E1350"/>
    <mergeCell ref="B1351:E1351"/>
    <mergeCell ref="B1340:E1340"/>
    <mergeCell ref="B1341:E1341"/>
    <mergeCell ref="B1342:E1342"/>
    <mergeCell ref="B1343:E1343"/>
    <mergeCell ref="B1344:E1344"/>
    <mergeCell ref="B1345:E1345"/>
    <mergeCell ref="B1334:E1334"/>
    <mergeCell ref="B1335:E1335"/>
    <mergeCell ref="B1336:E1336"/>
    <mergeCell ref="B1337:E1337"/>
    <mergeCell ref="B1338:E1338"/>
    <mergeCell ref="B1339:E1339"/>
    <mergeCell ref="B1328:E1328"/>
    <mergeCell ref="B1329:E1329"/>
    <mergeCell ref="B1330:E1330"/>
    <mergeCell ref="B1331:E1331"/>
    <mergeCell ref="B1332:E1332"/>
    <mergeCell ref="B1333:E1333"/>
    <mergeCell ref="B1322:E1322"/>
    <mergeCell ref="B1323:E1323"/>
    <mergeCell ref="B1324:E1324"/>
    <mergeCell ref="B1325:E1325"/>
    <mergeCell ref="B1326:E1326"/>
    <mergeCell ref="B1327:E1327"/>
    <mergeCell ref="B1316:E1316"/>
    <mergeCell ref="B1317:E1317"/>
    <mergeCell ref="B1318:E1318"/>
    <mergeCell ref="B1319:E1319"/>
    <mergeCell ref="B1320:E1320"/>
    <mergeCell ref="B1321:E1321"/>
    <mergeCell ref="B1310:E1310"/>
    <mergeCell ref="B1311:E1311"/>
    <mergeCell ref="B1312:E1312"/>
    <mergeCell ref="B1313:E1313"/>
    <mergeCell ref="B1314:E1314"/>
    <mergeCell ref="B1315:E1315"/>
    <mergeCell ref="B1304:E1304"/>
    <mergeCell ref="B1305:E1305"/>
    <mergeCell ref="B1306:E1306"/>
    <mergeCell ref="B1307:E1307"/>
    <mergeCell ref="B1308:E1308"/>
    <mergeCell ref="B1309:E1309"/>
    <mergeCell ref="B1298:E1298"/>
    <mergeCell ref="B1299:E1299"/>
    <mergeCell ref="B1300:E1300"/>
    <mergeCell ref="B1301:E1301"/>
    <mergeCell ref="B1302:E1302"/>
    <mergeCell ref="B1303:E1303"/>
    <mergeCell ref="B1292:E1292"/>
    <mergeCell ref="B1293:E1293"/>
    <mergeCell ref="B1294:E1294"/>
    <mergeCell ref="B1295:E1295"/>
    <mergeCell ref="B1296:E1296"/>
    <mergeCell ref="B1297:E1297"/>
    <mergeCell ref="B1286:E1286"/>
    <mergeCell ref="B1287:E1287"/>
    <mergeCell ref="B1288:E1288"/>
    <mergeCell ref="B1289:E1289"/>
    <mergeCell ref="B1290:E1290"/>
    <mergeCell ref="B1291:E1291"/>
    <mergeCell ref="B1280:E1280"/>
    <mergeCell ref="B1281:E1281"/>
    <mergeCell ref="B1282:E1282"/>
    <mergeCell ref="B1283:E1283"/>
    <mergeCell ref="B1284:E1284"/>
    <mergeCell ref="B1285:E1285"/>
    <mergeCell ref="B1274:E1274"/>
    <mergeCell ref="B1275:E1275"/>
    <mergeCell ref="B1276:E1276"/>
    <mergeCell ref="B1277:E1277"/>
    <mergeCell ref="B1278:E1278"/>
    <mergeCell ref="B1279:E1279"/>
    <mergeCell ref="B1268:E1268"/>
    <mergeCell ref="B1269:E1269"/>
    <mergeCell ref="B1270:E1270"/>
    <mergeCell ref="B1271:E1271"/>
    <mergeCell ref="B1272:E1272"/>
    <mergeCell ref="B1273:E1273"/>
    <mergeCell ref="B1262:E1262"/>
    <mergeCell ref="B1263:E1263"/>
    <mergeCell ref="B1264:E1264"/>
    <mergeCell ref="B1265:E1265"/>
    <mergeCell ref="B1266:E1266"/>
    <mergeCell ref="B1267:E1267"/>
    <mergeCell ref="B1256:E1256"/>
    <mergeCell ref="B1257:E1257"/>
    <mergeCell ref="B1258:E1258"/>
    <mergeCell ref="B1259:E1259"/>
    <mergeCell ref="B1260:E1260"/>
    <mergeCell ref="B1261:E1261"/>
    <mergeCell ref="B1250:E1250"/>
    <mergeCell ref="B1251:E1251"/>
    <mergeCell ref="B1252:E1252"/>
    <mergeCell ref="B1253:E1253"/>
    <mergeCell ref="B1254:E1254"/>
    <mergeCell ref="B1255:E1255"/>
    <mergeCell ref="B1244:E1244"/>
    <mergeCell ref="B1245:E1245"/>
    <mergeCell ref="B1246:E1246"/>
    <mergeCell ref="B1247:E1247"/>
    <mergeCell ref="B1248:E1248"/>
    <mergeCell ref="B1249:E1249"/>
    <mergeCell ref="B1238:E1238"/>
    <mergeCell ref="B1239:E1239"/>
    <mergeCell ref="B1240:E1240"/>
    <mergeCell ref="B1241:E1241"/>
    <mergeCell ref="B1242:E1242"/>
    <mergeCell ref="B1243:E1243"/>
    <mergeCell ref="B1232:E1232"/>
    <mergeCell ref="B1233:E1233"/>
    <mergeCell ref="B1234:E1234"/>
    <mergeCell ref="B1235:E1235"/>
    <mergeCell ref="B1236:E1236"/>
    <mergeCell ref="B1237:E1237"/>
    <mergeCell ref="B1226:E1226"/>
    <mergeCell ref="B1227:E1227"/>
    <mergeCell ref="B1228:E1228"/>
    <mergeCell ref="B1229:E1229"/>
    <mergeCell ref="B1230:E1230"/>
    <mergeCell ref="B1231:E1231"/>
    <mergeCell ref="B1220:E1220"/>
    <mergeCell ref="B1221:E1221"/>
    <mergeCell ref="B1222:E1222"/>
    <mergeCell ref="B1223:E1223"/>
    <mergeCell ref="B1224:E1224"/>
    <mergeCell ref="B1225:E1225"/>
    <mergeCell ref="B1214:E1214"/>
    <mergeCell ref="B1215:E1215"/>
    <mergeCell ref="B1216:E1216"/>
    <mergeCell ref="B1217:E1217"/>
    <mergeCell ref="B1218:E1218"/>
    <mergeCell ref="B1219:E1219"/>
    <mergeCell ref="B1208:E1208"/>
    <mergeCell ref="B1209:E1209"/>
    <mergeCell ref="B1210:E1210"/>
    <mergeCell ref="B1211:E1211"/>
    <mergeCell ref="B1212:E1212"/>
    <mergeCell ref="B1213:E1213"/>
    <mergeCell ref="B1202:E1202"/>
    <mergeCell ref="B1203:E1203"/>
    <mergeCell ref="B1204:E1204"/>
    <mergeCell ref="B1205:E1205"/>
    <mergeCell ref="B1206:E1206"/>
    <mergeCell ref="B1207:E1207"/>
    <mergeCell ref="B1196:E1196"/>
    <mergeCell ref="B1197:E1197"/>
    <mergeCell ref="B1198:E1198"/>
    <mergeCell ref="B1199:E1199"/>
    <mergeCell ref="B1200:E1200"/>
    <mergeCell ref="B1201:E1201"/>
    <mergeCell ref="B1190:E1190"/>
    <mergeCell ref="B1191:E1191"/>
    <mergeCell ref="B1192:E1192"/>
    <mergeCell ref="B1193:E1193"/>
    <mergeCell ref="B1194:E1194"/>
    <mergeCell ref="B1195:E1195"/>
    <mergeCell ref="B1184:E1184"/>
    <mergeCell ref="B1185:E1185"/>
    <mergeCell ref="B1186:E1186"/>
    <mergeCell ref="B1187:E1187"/>
    <mergeCell ref="B1188:E1188"/>
    <mergeCell ref="B1189:E1189"/>
    <mergeCell ref="B1178:E1178"/>
    <mergeCell ref="B1179:E1179"/>
    <mergeCell ref="B1180:E1180"/>
    <mergeCell ref="B1181:E1181"/>
    <mergeCell ref="B1182:E1182"/>
    <mergeCell ref="B1183:E1183"/>
    <mergeCell ref="B1172:E1172"/>
    <mergeCell ref="B1173:E1173"/>
    <mergeCell ref="B1174:E1174"/>
    <mergeCell ref="B1175:E1175"/>
    <mergeCell ref="B1176:E1176"/>
    <mergeCell ref="B1177:E1177"/>
    <mergeCell ref="B1166:E1166"/>
    <mergeCell ref="B1167:E1167"/>
    <mergeCell ref="B1168:E1168"/>
    <mergeCell ref="B1169:E1169"/>
    <mergeCell ref="B1170:E1170"/>
    <mergeCell ref="B1171:E1171"/>
    <mergeCell ref="B1160:E1160"/>
    <mergeCell ref="B1161:E1161"/>
    <mergeCell ref="B1162:E1162"/>
    <mergeCell ref="B1163:E1163"/>
    <mergeCell ref="B1164:E1164"/>
    <mergeCell ref="B1165:E1165"/>
    <mergeCell ref="B1154:E1154"/>
    <mergeCell ref="B1155:E1155"/>
    <mergeCell ref="B1156:E1156"/>
    <mergeCell ref="B1157:E1157"/>
    <mergeCell ref="B1158:E1158"/>
    <mergeCell ref="B1159:E1159"/>
    <mergeCell ref="B1148:E1148"/>
    <mergeCell ref="B1149:E1149"/>
    <mergeCell ref="B1150:E1150"/>
    <mergeCell ref="B1151:E1151"/>
    <mergeCell ref="B1152:E1152"/>
    <mergeCell ref="B1153:E1153"/>
    <mergeCell ref="B1142:E1142"/>
    <mergeCell ref="B1143:E1143"/>
    <mergeCell ref="B1144:E1144"/>
    <mergeCell ref="B1145:E1145"/>
    <mergeCell ref="B1146:E1146"/>
    <mergeCell ref="B1147:E1147"/>
    <mergeCell ref="B1136:E1136"/>
    <mergeCell ref="B1137:E1137"/>
    <mergeCell ref="B1138:E1138"/>
    <mergeCell ref="B1139:E1139"/>
    <mergeCell ref="B1140:E1140"/>
    <mergeCell ref="B1141:E1141"/>
    <mergeCell ref="B1130:E1130"/>
    <mergeCell ref="B1131:E1131"/>
    <mergeCell ref="B1132:E1132"/>
    <mergeCell ref="B1133:E1133"/>
    <mergeCell ref="B1134:E1134"/>
    <mergeCell ref="B1135:E1135"/>
    <mergeCell ref="B1124:E1124"/>
    <mergeCell ref="B1125:E1125"/>
    <mergeCell ref="B1126:E1126"/>
    <mergeCell ref="B1127:E1127"/>
    <mergeCell ref="B1128:E1128"/>
    <mergeCell ref="B1129:E1129"/>
    <mergeCell ref="B1118:E1118"/>
    <mergeCell ref="B1119:E1119"/>
    <mergeCell ref="B1120:E1120"/>
    <mergeCell ref="B1121:E1121"/>
    <mergeCell ref="B1122:E1122"/>
    <mergeCell ref="B1123:E1123"/>
    <mergeCell ref="B1112:E1112"/>
    <mergeCell ref="B1113:E1113"/>
    <mergeCell ref="B1114:E1114"/>
    <mergeCell ref="B1115:E1115"/>
    <mergeCell ref="B1116:E1116"/>
    <mergeCell ref="B1117:E1117"/>
    <mergeCell ref="B1106:E1106"/>
    <mergeCell ref="B1107:E1107"/>
    <mergeCell ref="B1108:E1108"/>
    <mergeCell ref="B1109:E1109"/>
    <mergeCell ref="B1110:E1110"/>
    <mergeCell ref="B1111:E1111"/>
    <mergeCell ref="B1100:E1100"/>
    <mergeCell ref="B1101:E1101"/>
    <mergeCell ref="B1102:E1102"/>
    <mergeCell ref="B1103:E1103"/>
    <mergeCell ref="B1104:E1104"/>
    <mergeCell ref="B1105:E1105"/>
    <mergeCell ref="B1094:E1094"/>
    <mergeCell ref="B1095:E1095"/>
    <mergeCell ref="B1096:E1096"/>
    <mergeCell ref="B1097:E1097"/>
    <mergeCell ref="B1098:E1098"/>
    <mergeCell ref="B1099:E1099"/>
    <mergeCell ref="B1088:E1088"/>
    <mergeCell ref="B1089:E1089"/>
    <mergeCell ref="B1090:E1090"/>
    <mergeCell ref="B1091:E1091"/>
    <mergeCell ref="B1092:E1092"/>
    <mergeCell ref="B1093:E1093"/>
    <mergeCell ref="B1082:E1082"/>
    <mergeCell ref="B1083:E1083"/>
    <mergeCell ref="B1084:E1084"/>
    <mergeCell ref="B1085:E1085"/>
    <mergeCell ref="B1086:E1086"/>
    <mergeCell ref="B1087:E1087"/>
    <mergeCell ref="B1076:E1076"/>
    <mergeCell ref="B1077:E1077"/>
    <mergeCell ref="B1078:E1078"/>
    <mergeCell ref="B1079:E1079"/>
    <mergeCell ref="B1080:E1080"/>
    <mergeCell ref="B1081:E1081"/>
    <mergeCell ref="B1070:E1070"/>
    <mergeCell ref="B1071:E1071"/>
    <mergeCell ref="B1072:E1072"/>
    <mergeCell ref="B1073:E1073"/>
    <mergeCell ref="B1074:E1074"/>
    <mergeCell ref="B1075:E1075"/>
    <mergeCell ref="B1064:E1064"/>
    <mergeCell ref="B1065:E1065"/>
    <mergeCell ref="B1066:E1066"/>
    <mergeCell ref="B1067:E1067"/>
    <mergeCell ref="B1068:E1068"/>
    <mergeCell ref="B1069:E1069"/>
    <mergeCell ref="B1058:E1058"/>
    <mergeCell ref="B1059:E1059"/>
    <mergeCell ref="B1060:E1060"/>
    <mergeCell ref="B1061:E1061"/>
    <mergeCell ref="B1062:E1062"/>
    <mergeCell ref="B1063:E1063"/>
    <mergeCell ref="B1052:E1052"/>
    <mergeCell ref="B1053:E1053"/>
    <mergeCell ref="B1054:E1054"/>
    <mergeCell ref="B1055:E1055"/>
    <mergeCell ref="B1056:E1056"/>
    <mergeCell ref="B1057:E1057"/>
    <mergeCell ref="B1046:E1046"/>
    <mergeCell ref="B1047:E1047"/>
    <mergeCell ref="B1048:E1048"/>
    <mergeCell ref="B1049:E1049"/>
    <mergeCell ref="B1050:E1050"/>
    <mergeCell ref="B1051:E1051"/>
    <mergeCell ref="B1040:E1040"/>
    <mergeCell ref="B1041:E1041"/>
    <mergeCell ref="B1042:E1042"/>
    <mergeCell ref="B1043:E1043"/>
    <mergeCell ref="B1044:E1044"/>
    <mergeCell ref="B1045:E1045"/>
    <mergeCell ref="B1034:E1034"/>
    <mergeCell ref="B1035:E1035"/>
    <mergeCell ref="B1036:E1036"/>
    <mergeCell ref="B1037:E1037"/>
    <mergeCell ref="B1038:E1038"/>
    <mergeCell ref="B1039:E1039"/>
    <mergeCell ref="B1028:E1028"/>
    <mergeCell ref="B1029:E1029"/>
    <mergeCell ref="B1030:E1030"/>
    <mergeCell ref="B1031:E1031"/>
    <mergeCell ref="B1032:E1032"/>
    <mergeCell ref="B1033:E1033"/>
    <mergeCell ref="B1022:E1022"/>
    <mergeCell ref="B1023:E1023"/>
    <mergeCell ref="B1024:E1024"/>
    <mergeCell ref="B1025:E1025"/>
    <mergeCell ref="B1026:E1026"/>
    <mergeCell ref="B1027:E1027"/>
    <mergeCell ref="B1016:E1016"/>
    <mergeCell ref="B1017:E1017"/>
    <mergeCell ref="B1018:E1018"/>
    <mergeCell ref="B1019:E1019"/>
    <mergeCell ref="B1020:E1020"/>
    <mergeCell ref="B1021:E1021"/>
    <mergeCell ref="B1010:E1010"/>
    <mergeCell ref="B1011:E1011"/>
    <mergeCell ref="B1012:E1012"/>
    <mergeCell ref="B1013:E1013"/>
    <mergeCell ref="B1014:E1014"/>
    <mergeCell ref="B1015:E1015"/>
    <mergeCell ref="B1004:E1004"/>
    <mergeCell ref="B1005:E1005"/>
    <mergeCell ref="B1006:E1006"/>
    <mergeCell ref="B1007:E1007"/>
    <mergeCell ref="B1008:E1008"/>
    <mergeCell ref="B1009:E1009"/>
    <mergeCell ref="B998:E998"/>
    <mergeCell ref="B999:E999"/>
    <mergeCell ref="B1000:E1000"/>
    <mergeCell ref="B1001:E1001"/>
    <mergeCell ref="B1002:E1002"/>
    <mergeCell ref="B1003:E1003"/>
    <mergeCell ref="B992:E992"/>
    <mergeCell ref="B993:E993"/>
    <mergeCell ref="B994:E994"/>
    <mergeCell ref="B995:E995"/>
    <mergeCell ref="B996:E996"/>
    <mergeCell ref="B997:E997"/>
    <mergeCell ref="B986:E986"/>
    <mergeCell ref="B987:E987"/>
    <mergeCell ref="B988:E988"/>
    <mergeCell ref="B989:E989"/>
    <mergeCell ref="B990:E990"/>
    <mergeCell ref="B991:E991"/>
    <mergeCell ref="B980:E980"/>
    <mergeCell ref="B981:E981"/>
    <mergeCell ref="B982:E982"/>
    <mergeCell ref="B983:E983"/>
    <mergeCell ref="B984:E984"/>
    <mergeCell ref="B985:E985"/>
    <mergeCell ref="B974:E974"/>
    <mergeCell ref="B975:E975"/>
    <mergeCell ref="B976:E976"/>
    <mergeCell ref="B977:E977"/>
    <mergeCell ref="B978:E978"/>
    <mergeCell ref="B979:E979"/>
    <mergeCell ref="B968:E968"/>
    <mergeCell ref="B969:E969"/>
    <mergeCell ref="B970:E970"/>
    <mergeCell ref="B971:E971"/>
    <mergeCell ref="B972:E972"/>
    <mergeCell ref="B973:E973"/>
    <mergeCell ref="B962:E962"/>
    <mergeCell ref="B963:E963"/>
    <mergeCell ref="B964:E964"/>
    <mergeCell ref="B965:E965"/>
    <mergeCell ref="B966:E966"/>
    <mergeCell ref="B967:E967"/>
    <mergeCell ref="B956:E956"/>
    <mergeCell ref="B957:E957"/>
    <mergeCell ref="B958:E958"/>
    <mergeCell ref="B959:E959"/>
    <mergeCell ref="B960:E960"/>
    <mergeCell ref="B961:E961"/>
    <mergeCell ref="B950:E950"/>
    <mergeCell ref="B951:E951"/>
    <mergeCell ref="B952:E952"/>
    <mergeCell ref="B953:E953"/>
    <mergeCell ref="B954:E954"/>
    <mergeCell ref="B955:E955"/>
    <mergeCell ref="B944:E944"/>
    <mergeCell ref="B945:E945"/>
    <mergeCell ref="B946:E946"/>
    <mergeCell ref="B947:E947"/>
    <mergeCell ref="B948:E948"/>
    <mergeCell ref="B949:E949"/>
    <mergeCell ref="B938:E938"/>
    <mergeCell ref="B939:E939"/>
    <mergeCell ref="B940:E940"/>
    <mergeCell ref="B941:E941"/>
    <mergeCell ref="B942:E942"/>
    <mergeCell ref="B943:E943"/>
    <mergeCell ref="B932:E932"/>
    <mergeCell ref="B933:E933"/>
    <mergeCell ref="B934:E934"/>
    <mergeCell ref="B935:E935"/>
    <mergeCell ref="B936:E936"/>
    <mergeCell ref="B937:E937"/>
    <mergeCell ref="B926:E926"/>
    <mergeCell ref="B927:E927"/>
    <mergeCell ref="B928:E928"/>
    <mergeCell ref="B929:E929"/>
    <mergeCell ref="B930:E930"/>
    <mergeCell ref="B931:E931"/>
    <mergeCell ref="B920:E920"/>
    <mergeCell ref="B921:E921"/>
    <mergeCell ref="B922:E922"/>
    <mergeCell ref="B923:E923"/>
    <mergeCell ref="B924:E924"/>
    <mergeCell ref="B925:E925"/>
    <mergeCell ref="B914:E914"/>
    <mergeCell ref="B915:E915"/>
    <mergeCell ref="B916:E916"/>
    <mergeCell ref="B917:E917"/>
    <mergeCell ref="B918:E918"/>
    <mergeCell ref="B919:E919"/>
    <mergeCell ref="B908:E908"/>
    <mergeCell ref="B909:E909"/>
    <mergeCell ref="B910:E910"/>
    <mergeCell ref="B911:E911"/>
    <mergeCell ref="B912:E912"/>
    <mergeCell ref="B913:E913"/>
    <mergeCell ref="B902:E902"/>
    <mergeCell ref="B903:E903"/>
    <mergeCell ref="B904:E904"/>
    <mergeCell ref="B905:E905"/>
    <mergeCell ref="B906:E906"/>
    <mergeCell ref="B907:E907"/>
    <mergeCell ref="B896:E896"/>
    <mergeCell ref="B897:E897"/>
    <mergeCell ref="B898:E898"/>
    <mergeCell ref="B899:E899"/>
    <mergeCell ref="B900:E900"/>
    <mergeCell ref="B901:E901"/>
    <mergeCell ref="B890:E890"/>
    <mergeCell ref="B891:E891"/>
    <mergeCell ref="B892:E892"/>
    <mergeCell ref="B893:E893"/>
    <mergeCell ref="B894:E894"/>
    <mergeCell ref="B895:E895"/>
    <mergeCell ref="B884:E884"/>
    <mergeCell ref="B885:E885"/>
    <mergeCell ref="B886:E886"/>
    <mergeCell ref="B887:E887"/>
    <mergeCell ref="B888:E888"/>
    <mergeCell ref="B889:E889"/>
    <mergeCell ref="B878:E878"/>
    <mergeCell ref="B879:E879"/>
    <mergeCell ref="B880:E880"/>
    <mergeCell ref="B881:E881"/>
    <mergeCell ref="B882:E882"/>
    <mergeCell ref="B883:E883"/>
    <mergeCell ref="B872:E872"/>
    <mergeCell ref="B873:E873"/>
    <mergeCell ref="B874:E874"/>
    <mergeCell ref="B875:E875"/>
    <mergeCell ref="B876:E876"/>
    <mergeCell ref="B877:E877"/>
    <mergeCell ref="B866:E866"/>
    <mergeCell ref="B867:E867"/>
    <mergeCell ref="B868:E868"/>
    <mergeCell ref="B869:E869"/>
    <mergeCell ref="B870:E870"/>
    <mergeCell ref="B871:E871"/>
    <mergeCell ref="B860:E860"/>
    <mergeCell ref="B861:E861"/>
    <mergeCell ref="B862:E862"/>
    <mergeCell ref="B863:E863"/>
    <mergeCell ref="B864:E864"/>
    <mergeCell ref="B865:E865"/>
    <mergeCell ref="B854:E854"/>
    <mergeCell ref="B855:E855"/>
    <mergeCell ref="B856:E856"/>
    <mergeCell ref="B857:E857"/>
    <mergeCell ref="B858:E858"/>
    <mergeCell ref="B859:E859"/>
    <mergeCell ref="B848:E848"/>
    <mergeCell ref="B849:E849"/>
    <mergeCell ref="B850:E850"/>
    <mergeCell ref="B851:E851"/>
    <mergeCell ref="B852:E852"/>
    <mergeCell ref="B853:E853"/>
    <mergeCell ref="B842:E842"/>
    <mergeCell ref="B843:E843"/>
    <mergeCell ref="B844:E844"/>
    <mergeCell ref="B845:E845"/>
    <mergeCell ref="B846:E846"/>
    <mergeCell ref="B847:E847"/>
    <mergeCell ref="B836:E836"/>
    <mergeCell ref="B837:E837"/>
    <mergeCell ref="B838:E838"/>
    <mergeCell ref="B839:E839"/>
    <mergeCell ref="B840:E840"/>
    <mergeCell ref="B841:E841"/>
    <mergeCell ref="B830:E830"/>
    <mergeCell ref="B831:E831"/>
    <mergeCell ref="B832:E832"/>
    <mergeCell ref="B833:E833"/>
    <mergeCell ref="B834:E834"/>
    <mergeCell ref="B835:E835"/>
    <mergeCell ref="B824:E824"/>
    <mergeCell ref="B825:E825"/>
    <mergeCell ref="B826:E826"/>
    <mergeCell ref="B827:E827"/>
    <mergeCell ref="B828:E828"/>
    <mergeCell ref="B829:E829"/>
    <mergeCell ref="B818:E818"/>
    <mergeCell ref="B819:E819"/>
    <mergeCell ref="B820:E820"/>
    <mergeCell ref="B821:E821"/>
    <mergeCell ref="B822:E822"/>
    <mergeCell ref="B823:E823"/>
    <mergeCell ref="B812:E812"/>
    <mergeCell ref="B813:E813"/>
    <mergeCell ref="B814:E814"/>
    <mergeCell ref="B815:E815"/>
    <mergeCell ref="B816:E816"/>
    <mergeCell ref="B817:E817"/>
    <mergeCell ref="B806:E806"/>
    <mergeCell ref="B807:E807"/>
    <mergeCell ref="B808:E808"/>
    <mergeCell ref="B809:E809"/>
    <mergeCell ref="B810:E810"/>
    <mergeCell ref="B811:E811"/>
    <mergeCell ref="B800:E800"/>
    <mergeCell ref="B801:E801"/>
    <mergeCell ref="B802:E802"/>
    <mergeCell ref="B803:E803"/>
    <mergeCell ref="B804:E804"/>
    <mergeCell ref="B805:E805"/>
    <mergeCell ref="B794:E794"/>
    <mergeCell ref="B795:E795"/>
    <mergeCell ref="B796:E796"/>
    <mergeCell ref="B797:E797"/>
    <mergeCell ref="B798:E798"/>
    <mergeCell ref="B799:E799"/>
    <mergeCell ref="B788:E788"/>
    <mergeCell ref="B789:E789"/>
    <mergeCell ref="B790:E790"/>
    <mergeCell ref="B791:E791"/>
    <mergeCell ref="B792:E792"/>
    <mergeCell ref="B793:E793"/>
    <mergeCell ref="B782:E782"/>
    <mergeCell ref="B783:E783"/>
    <mergeCell ref="B784:E784"/>
    <mergeCell ref="B785:E785"/>
    <mergeCell ref="B786:E786"/>
    <mergeCell ref="B787:E787"/>
    <mergeCell ref="B776:E776"/>
    <mergeCell ref="B777:E777"/>
    <mergeCell ref="B778:E778"/>
    <mergeCell ref="B779:E779"/>
    <mergeCell ref="B780:E780"/>
    <mergeCell ref="B781:E781"/>
    <mergeCell ref="B770:E770"/>
    <mergeCell ref="B771:E771"/>
    <mergeCell ref="B772:E772"/>
    <mergeCell ref="B773:E773"/>
    <mergeCell ref="B774:E774"/>
    <mergeCell ref="B775:E775"/>
    <mergeCell ref="B764:E764"/>
    <mergeCell ref="B765:E765"/>
    <mergeCell ref="B766:E766"/>
    <mergeCell ref="B767:E767"/>
    <mergeCell ref="B768:E768"/>
    <mergeCell ref="B769:E769"/>
    <mergeCell ref="B758:E758"/>
    <mergeCell ref="B759:E759"/>
    <mergeCell ref="B760:E760"/>
    <mergeCell ref="B761:E761"/>
    <mergeCell ref="B762:E762"/>
    <mergeCell ref="B763:E763"/>
    <mergeCell ref="B752:E752"/>
    <mergeCell ref="B753:E753"/>
    <mergeCell ref="B754:E754"/>
    <mergeCell ref="B755:E755"/>
    <mergeCell ref="B756:E756"/>
    <mergeCell ref="B757:E757"/>
    <mergeCell ref="B746:E746"/>
    <mergeCell ref="B747:E747"/>
    <mergeCell ref="B748:E748"/>
    <mergeCell ref="B749:E749"/>
    <mergeCell ref="B750:E750"/>
    <mergeCell ref="B751:E751"/>
    <mergeCell ref="B740:E740"/>
    <mergeCell ref="B741:E741"/>
    <mergeCell ref="B742:E742"/>
    <mergeCell ref="B743:E743"/>
    <mergeCell ref="B744:E744"/>
    <mergeCell ref="B745:E745"/>
    <mergeCell ref="B734:E734"/>
    <mergeCell ref="B735:E735"/>
    <mergeCell ref="B736:E736"/>
    <mergeCell ref="B737:E737"/>
    <mergeCell ref="B738:E738"/>
    <mergeCell ref="B739:E739"/>
    <mergeCell ref="B728:E728"/>
    <mergeCell ref="B729:E729"/>
    <mergeCell ref="B730:E730"/>
    <mergeCell ref="B731:E731"/>
    <mergeCell ref="B732:E732"/>
    <mergeCell ref="B733:E733"/>
    <mergeCell ref="B722:E722"/>
    <mergeCell ref="B723:E723"/>
    <mergeCell ref="B724:E724"/>
    <mergeCell ref="B725:E725"/>
    <mergeCell ref="B726:E726"/>
    <mergeCell ref="B727:E727"/>
    <mergeCell ref="B716:E716"/>
    <mergeCell ref="B717:E717"/>
    <mergeCell ref="B718:E718"/>
    <mergeCell ref="B719:E719"/>
    <mergeCell ref="B720:E720"/>
    <mergeCell ref="B721:E721"/>
    <mergeCell ref="B710:E710"/>
    <mergeCell ref="B711:E711"/>
    <mergeCell ref="B712:E712"/>
    <mergeCell ref="B713:E713"/>
    <mergeCell ref="B714:E714"/>
    <mergeCell ref="B715:E715"/>
    <mergeCell ref="B704:E704"/>
    <mergeCell ref="B705:E705"/>
    <mergeCell ref="B706:E706"/>
    <mergeCell ref="B707:E707"/>
    <mergeCell ref="B708:E708"/>
    <mergeCell ref="B709:E709"/>
    <mergeCell ref="B698:E698"/>
    <mergeCell ref="B699:E699"/>
    <mergeCell ref="B700:E700"/>
    <mergeCell ref="B701:E701"/>
    <mergeCell ref="B702:E702"/>
    <mergeCell ref="B703:E703"/>
    <mergeCell ref="B692:E692"/>
    <mergeCell ref="B693:E693"/>
    <mergeCell ref="B694:E694"/>
    <mergeCell ref="B695:E695"/>
    <mergeCell ref="B696:E696"/>
    <mergeCell ref="B697:E697"/>
    <mergeCell ref="B686:E686"/>
    <mergeCell ref="B687:E687"/>
    <mergeCell ref="B688:E688"/>
    <mergeCell ref="B689:E689"/>
    <mergeCell ref="B690:E690"/>
    <mergeCell ref="B691:E691"/>
    <mergeCell ref="B680:E680"/>
    <mergeCell ref="B681:E681"/>
    <mergeCell ref="B682:E682"/>
    <mergeCell ref="B683:E683"/>
    <mergeCell ref="B684:E684"/>
    <mergeCell ref="B685:E685"/>
    <mergeCell ref="B674:E674"/>
    <mergeCell ref="B675:E675"/>
    <mergeCell ref="B676:E676"/>
    <mergeCell ref="B677:E677"/>
    <mergeCell ref="B678:E678"/>
    <mergeCell ref="B679:E679"/>
    <mergeCell ref="B668:E668"/>
    <mergeCell ref="B669:E669"/>
    <mergeCell ref="B670:E670"/>
    <mergeCell ref="B671:E671"/>
    <mergeCell ref="B672:E672"/>
    <mergeCell ref="B673:E673"/>
    <mergeCell ref="B662:E662"/>
    <mergeCell ref="B663:E663"/>
    <mergeCell ref="B664:E664"/>
    <mergeCell ref="B665:E665"/>
    <mergeCell ref="B666:E666"/>
    <mergeCell ref="B667:E667"/>
    <mergeCell ref="B656:E656"/>
    <mergeCell ref="B657:E657"/>
    <mergeCell ref="B658:E658"/>
    <mergeCell ref="B659:E659"/>
    <mergeCell ref="B660:E660"/>
    <mergeCell ref="B661:E661"/>
    <mergeCell ref="B650:E650"/>
    <mergeCell ref="B651:E651"/>
    <mergeCell ref="B652:E652"/>
    <mergeCell ref="B653:E653"/>
    <mergeCell ref="B654:E654"/>
    <mergeCell ref="B655:E655"/>
    <mergeCell ref="B644:E644"/>
    <mergeCell ref="B645:E645"/>
    <mergeCell ref="B646:E646"/>
    <mergeCell ref="B647:E647"/>
    <mergeCell ref="B648:E648"/>
    <mergeCell ref="B649:E649"/>
    <mergeCell ref="B638:E638"/>
    <mergeCell ref="B639:E639"/>
    <mergeCell ref="B640:E640"/>
    <mergeCell ref="B641:E641"/>
    <mergeCell ref="B642:E642"/>
    <mergeCell ref="B643:E643"/>
    <mergeCell ref="B632:E632"/>
    <mergeCell ref="B633:E633"/>
    <mergeCell ref="B634:E634"/>
    <mergeCell ref="B635:E635"/>
    <mergeCell ref="B636:E636"/>
    <mergeCell ref="B637:E637"/>
    <mergeCell ref="B626:E626"/>
    <mergeCell ref="B627:E627"/>
    <mergeCell ref="B628:E628"/>
    <mergeCell ref="B629:E629"/>
    <mergeCell ref="B630:E630"/>
    <mergeCell ref="B631:E631"/>
    <mergeCell ref="B620:E620"/>
    <mergeCell ref="B621:E621"/>
    <mergeCell ref="B622:E622"/>
    <mergeCell ref="B623:E623"/>
    <mergeCell ref="B624:E624"/>
    <mergeCell ref="B625:E625"/>
    <mergeCell ref="B614:E614"/>
    <mergeCell ref="B615:E615"/>
    <mergeCell ref="B616:E616"/>
    <mergeCell ref="B617:E617"/>
    <mergeCell ref="B618:E618"/>
    <mergeCell ref="B619:E619"/>
    <mergeCell ref="B608:E608"/>
    <mergeCell ref="B609:E609"/>
    <mergeCell ref="B610:E610"/>
    <mergeCell ref="B611:E611"/>
    <mergeCell ref="B612:E612"/>
    <mergeCell ref="B613:E613"/>
    <mergeCell ref="B602:E602"/>
    <mergeCell ref="B603:E603"/>
    <mergeCell ref="B604:E604"/>
    <mergeCell ref="B605:E605"/>
    <mergeCell ref="B606:E606"/>
    <mergeCell ref="B607:E607"/>
    <mergeCell ref="B596:E596"/>
    <mergeCell ref="B597:E597"/>
    <mergeCell ref="B598:E598"/>
    <mergeCell ref="B599:E599"/>
    <mergeCell ref="B600:E600"/>
    <mergeCell ref="B601:E601"/>
    <mergeCell ref="B590:E590"/>
    <mergeCell ref="B591:E591"/>
    <mergeCell ref="B592:E592"/>
    <mergeCell ref="B593:E593"/>
    <mergeCell ref="B594:E594"/>
    <mergeCell ref="B595:E595"/>
    <mergeCell ref="B584:E584"/>
    <mergeCell ref="B585:E585"/>
    <mergeCell ref="B586:E586"/>
    <mergeCell ref="B587:E587"/>
    <mergeCell ref="B588:E588"/>
    <mergeCell ref="B589:E589"/>
    <mergeCell ref="B578:E578"/>
    <mergeCell ref="B579:E579"/>
    <mergeCell ref="B580:E580"/>
    <mergeCell ref="B581:E581"/>
    <mergeCell ref="B582:E582"/>
    <mergeCell ref="B583:E583"/>
    <mergeCell ref="B572:E572"/>
    <mergeCell ref="B573:E573"/>
    <mergeCell ref="B574:E574"/>
    <mergeCell ref="B575:E575"/>
    <mergeCell ref="B576:E576"/>
    <mergeCell ref="B577:E577"/>
    <mergeCell ref="B566:E566"/>
    <mergeCell ref="B567:E567"/>
    <mergeCell ref="B568:E568"/>
    <mergeCell ref="B569:E569"/>
    <mergeCell ref="B570:E570"/>
    <mergeCell ref="B571:E571"/>
    <mergeCell ref="B560:E560"/>
    <mergeCell ref="B561:E561"/>
    <mergeCell ref="B562:E562"/>
    <mergeCell ref="B563:E563"/>
    <mergeCell ref="B564:E564"/>
    <mergeCell ref="B565:E565"/>
    <mergeCell ref="B554:E554"/>
    <mergeCell ref="B555:E555"/>
    <mergeCell ref="B556:E556"/>
    <mergeCell ref="B557:E557"/>
    <mergeCell ref="B558:E558"/>
    <mergeCell ref="B559:E559"/>
    <mergeCell ref="B548:E548"/>
    <mergeCell ref="B549:E549"/>
    <mergeCell ref="B550:E550"/>
    <mergeCell ref="B551:E551"/>
    <mergeCell ref="B552:E552"/>
    <mergeCell ref="B553:E553"/>
    <mergeCell ref="B542:E542"/>
    <mergeCell ref="B543:E543"/>
    <mergeCell ref="B544:E544"/>
    <mergeCell ref="B545:E545"/>
    <mergeCell ref="B546:E546"/>
    <mergeCell ref="B547:E547"/>
    <mergeCell ref="B536:E536"/>
    <mergeCell ref="B537:E537"/>
    <mergeCell ref="B538:E538"/>
    <mergeCell ref="B539:E539"/>
    <mergeCell ref="B540:E540"/>
    <mergeCell ref="B541:E541"/>
    <mergeCell ref="B530:E530"/>
    <mergeCell ref="B531:E531"/>
    <mergeCell ref="B532:E532"/>
    <mergeCell ref="B533:E533"/>
    <mergeCell ref="B534:E534"/>
    <mergeCell ref="B535:E535"/>
    <mergeCell ref="B524:E524"/>
    <mergeCell ref="B525:E525"/>
    <mergeCell ref="B526:E526"/>
    <mergeCell ref="B527:E527"/>
    <mergeCell ref="B528:E528"/>
    <mergeCell ref="B529:E529"/>
    <mergeCell ref="B518:E518"/>
    <mergeCell ref="B519:E519"/>
    <mergeCell ref="B520:E520"/>
    <mergeCell ref="B521:E521"/>
    <mergeCell ref="B522:E522"/>
    <mergeCell ref="B523:E523"/>
    <mergeCell ref="B512:E512"/>
    <mergeCell ref="B513:E513"/>
    <mergeCell ref="B514:E514"/>
    <mergeCell ref="B515:E515"/>
    <mergeCell ref="B516:E516"/>
    <mergeCell ref="B517:E517"/>
    <mergeCell ref="B506:E506"/>
    <mergeCell ref="B507:E507"/>
    <mergeCell ref="B508:E508"/>
    <mergeCell ref="B509:E509"/>
    <mergeCell ref="B510:E510"/>
    <mergeCell ref="B511:E511"/>
    <mergeCell ref="B500:E500"/>
    <mergeCell ref="B501:E501"/>
    <mergeCell ref="B502:E502"/>
    <mergeCell ref="B503:E503"/>
    <mergeCell ref="B504:E504"/>
    <mergeCell ref="B505:E505"/>
    <mergeCell ref="B494:E494"/>
    <mergeCell ref="B495:E495"/>
    <mergeCell ref="B496:E496"/>
    <mergeCell ref="B497:E497"/>
    <mergeCell ref="B498:E498"/>
    <mergeCell ref="B499:E499"/>
    <mergeCell ref="B488:E488"/>
    <mergeCell ref="B489:E489"/>
    <mergeCell ref="B490:E490"/>
    <mergeCell ref="B491:E491"/>
    <mergeCell ref="B492:E492"/>
    <mergeCell ref="B493:E493"/>
    <mergeCell ref="B482:E482"/>
    <mergeCell ref="B483:E483"/>
    <mergeCell ref="B484:E484"/>
    <mergeCell ref="B485:E485"/>
    <mergeCell ref="B486:E486"/>
    <mergeCell ref="B487:E487"/>
    <mergeCell ref="B476:E476"/>
    <mergeCell ref="B477:E477"/>
    <mergeCell ref="B478:E478"/>
    <mergeCell ref="B479:E479"/>
    <mergeCell ref="B480:E480"/>
    <mergeCell ref="B481:E481"/>
    <mergeCell ref="B470:E470"/>
    <mergeCell ref="B471:E471"/>
    <mergeCell ref="B472:E472"/>
    <mergeCell ref="B473:E473"/>
    <mergeCell ref="B474:E474"/>
    <mergeCell ref="B475:E475"/>
    <mergeCell ref="B464:E464"/>
    <mergeCell ref="B465:E465"/>
    <mergeCell ref="B466:E466"/>
    <mergeCell ref="B467:E467"/>
    <mergeCell ref="B468:E468"/>
    <mergeCell ref="B469:E469"/>
    <mergeCell ref="B458:E458"/>
    <mergeCell ref="B459:E459"/>
    <mergeCell ref="B460:E460"/>
    <mergeCell ref="B461:E461"/>
    <mergeCell ref="B462:E462"/>
    <mergeCell ref="B463:E463"/>
    <mergeCell ref="B452:E452"/>
    <mergeCell ref="B453:E453"/>
    <mergeCell ref="B454:E454"/>
    <mergeCell ref="B455:E455"/>
    <mergeCell ref="B456:E456"/>
    <mergeCell ref="B457:E457"/>
    <mergeCell ref="B446:E446"/>
    <mergeCell ref="B447:E447"/>
    <mergeCell ref="B448:E448"/>
    <mergeCell ref="B449:E449"/>
    <mergeCell ref="B450:E450"/>
    <mergeCell ref="B451:E451"/>
    <mergeCell ref="B440:E440"/>
    <mergeCell ref="B441:E441"/>
    <mergeCell ref="B442:E442"/>
    <mergeCell ref="B443:E443"/>
    <mergeCell ref="B444:E444"/>
    <mergeCell ref="B445:E445"/>
    <mergeCell ref="B434:E434"/>
    <mergeCell ref="B435:E435"/>
    <mergeCell ref="B436:E436"/>
    <mergeCell ref="B437:E437"/>
    <mergeCell ref="B438:E438"/>
    <mergeCell ref="B439:E439"/>
    <mergeCell ref="B428:E428"/>
    <mergeCell ref="B429:E429"/>
    <mergeCell ref="B430:E430"/>
    <mergeCell ref="B431:E431"/>
    <mergeCell ref="B432:E432"/>
    <mergeCell ref="B433:E433"/>
    <mergeCell ref="B422:E422"/>
    <mergeCell ref="B423:E423"/>
    <mergeCell ref="B424:E424"/>
    <mergeCell ref="B425:E425"/>
    <mergeCell ref="B426:E426"/>
    <mergeCell ref="B427:E427"/>
    <mergeCell ref="B416:E416"/>
    <mergeCell ref="B417:E417"/>
    <mergeCell ref="B418:E418"/>
    <mergeCell ref="B419:E419"/>
    <mergeCell ref="B420:E420"/>
    <mergeCell ref="B421:E421"/>
    <mergeCell ref="B410:E410"/>
    <mergeCell ref="B411:E411"/>
    <mergeCell ref="B412:E412"/>
    <mergeCell ref="B413:E413"/>
    <mergeCell ref="B414:E414"/>
    <mergeCell ref="B415:E415"/>
    <mergeCell ref="B404:E404"/>
    <mergeCell ref="B405:E405"/>
    <mergeCell ref="B406:E406"/>
    <mergeCell ref="B407:E407"/>
    <mergeCell ref="B408:E408"/>
    <mergeCell ref="B409:E409"/>
    <mergeCell ref="B398:E398"/>
    <mergeCell ref="B399:E399"/>
    <mergeCell ref="B400:E400"/>
    <mergeCell ref="B401:E401"/>
    <mergeCell ref="B402:E402"/>
    <mergeCell ref="B403:E403"/>
    <mergeCell ref="B392:E392"/>
    <mergeCell ref="B393:E393"/>
    <mergeCell ref="B394:E394"/>
    <mergeCell ref="B395:E395"/>
    <mergeCell ref="B396:E396"/>
    <mergeCell ref="B397:E397"/>
    <mergeCell ref="B386:E386"/>
    <mergeCell ref="B387:E387"/>
    <mergeCell ref="B388:E388"/>
    <mergeCell ref="B389:E389"/>
    <mergeCell ref="B390:E390"/>
    <mergeCell ref="B391:E391"/>
    <mergeCell ref="B380:E380"/>
    <mergeCell ref="B381:E381"/>
    <mergeCell ref="B382:E382"/>
    <mergeCell ref="B383:E383"/>
    <mergeCell ref="B384:E384"/>
    <mergeCell ref="B385:E385"/>
    <mergeCell ref="B374:E374"/>
    <mergeCell ref="B375:E375"/>
    <mergeCell ref="B376:E376"/>
    <mergeCell ref="B377:E377"/>
    <mergeCell ref="B378:E378"/>
    <mergeCell ref="B379:E379"/>
    <mergeCell ref="B368:E368"/>
    <mergeCell ref="B369:E369"/>
    <mergeCell ref="B370:E370"/>
    <mergeCell ref="B371:E371"/>
    <mergeCell ref="B372:E372"/>
    <mergeCell ref="B373:E373"/>
    <mergeCell ref="B362:E362"/>
    <mergeCell ref="B363:E363"/>
    <mergeCell ref="B364:E364"/>
    <mergeCell ref="B365:E365"/>
    <mergeCell ref="B366:E366"/>
    <mergeCell ref="B367:E367"/>
    <mergeCell ref="B356:E356"/>
    <mergeCell ref="B357:E357"/>
    <mergeCell ref="B358:E358"/>
    <mergeCell ref="B359:E359"/>
    <mergeCell ref="B360:E360"/>
    <mergeCell ref="B361:E361"/>
    <mergeCell ref="B350:E350"/>
    <mergeCell ref="B351:E351"/>
    <mergeCell ref="B352:E352"/>
    <mergeCell ref="B353:E353"/>
    <mergeCell ref="B354:E354"/>
    <mergeCell ref="B355:E355"/>
    <mergeCell ref="B344:E344"/>
    <mergeCell ref="B345:E345"/>
    <mergeCell ref="B346:E346"/>
    <mergeCell ref="B347:E347"/>
    <mergeCell ref="B348:E348"/>
    <mergeCell ref="B349:E349"/>
    <mergeCell ref="B338:E338"/>
    <mergeCell ref="B339:E339"/>
    <mergeCell ref="B340:E340"/>
    <mergeCell ref="B341:E341"/>
    <mergeCell ref="B342:E342"/>
    <mergeCell ref="B343:E343"/>
    <mergeCell ref="B332:E332"/>
    <mergeCell ref="B333:E333"/>
    <mergeCell ref="B334:E334"/>
    <mergeCell ref="B335:E335"/>
    <mergeCell ref="B336:E336"/>
    <mergeCell ref="B337:E337"/>
    <mergeCell ref="B326:E326"/>
    <mergeCell ref="B327:E327"/>
    <mergeCell ref="B328:E328"/>
    <mergeCell ref="B329:E329"/>
    <mergeCell ref="B330:E330"/>
    <mergeCell ref="B331:E331"/>
    <mergeCell ref="B320:E320"/>
    <mergeCell ref="B321:E321"/>
    <mergeCell ref="B322:E322"/>
    <mergeCell ref="B323:E323"/>
    <mergeCell ref="B324:E324"/>
    <mergeCell ref="B325:E325"/>
    <mergeCell ref="B314:E314"/>
    <mergeCell ref="B315:E315"/>
    <mergeCell ref="B316:E316"/>
    <mergeCell ref="B317:E317"/>
    <mergeCell ref="B318:E318"/>
    <mergeCell ref="B319:E319"/>
    <mergeCell ref="B308:E308"/>
    <mergeCell ref="B309:E309"/>
    <mergeCell ref="B310:E310"/>
    <mergeCell ref="B311:E311"/>
    <mergeCell ref="B312:E312"/>
    <mergeCell ref="B313:E313"/>
    <mergeCell ref="B302:E302"/>
    <mergeCell ref="B303:E303"/>
    <mergeCell ref="B304:E304"/>
    <mergeCell ref="B305:E305"/>
    <mergeCell ref="B306:E306"/>
    <mergeCell ref="B307:E307"/>
    <mergeCell ref="B296:E296"/>
    <mergeCell ref="B297:E297"/>
    <mergeCell ref="B298:E298"/>
    <mergeCell ref="B299:E299"/>
    <mergeCell ref="B300:E300"/>
    <mergeCell ref="B301:E301"/>
    <mergeCell ref="B290:E290"/>
    <mergeCell ref="B291:E291"/>
    <mergeCell ref="B292:E292"/>
    <mergeCell ref="B293:E293"/>
    <mergeCell ref="B294:E294"/>
    <mergeCell ref="B295:E295"/>
    <mergeCell ref="B284:E284"/>
    <mergeCell ref="B285:E285"/>
    <mergeCell ref="B286:E286"/>
    <mergeCell ref="B287:E287"/>
    <mergeCell ref="B288:E288"/>
    <mergeCell ref="B289:E289"/>
    <mergeCell ref="B278:E278"/>
    <mergeCell ref="B279:E279"/>
    <mergeCell ref="B280:E280"/>
    <mergeCell ref="B281:E281"/>
    <mergeCell ref="B282:E282"/>
    <mergeCell ref="B283:E283"/>
    <mergeCell ref="B272:E272"/>
    <mergeCell ref="B273:E273"/>
    <mergeCell ref="B274:E274"/>
    <mergeCell ref="B275:E275"/>
    <mergeCell ref="B276:E276"/>
    <mergeCell ref="B277:E277"/>
    <mergeCell ref="B266:E266"/>
    <mergeCell ref="B267:E267"/>
    <mergeCell ref="B268:E268"/>
    <mergeCell ref="B269:E269"/>
    <mergeCell ref="B270:E270"/>
    <mergeCell ref="B271:E271"/>
    <mergeCell ref="B260:E260"/>
    <mergeCell ref="B261:E261"/>
    <mergeCell ref="B262:E262"/>
    <mergeCell ref="B263:E263"/>
    <mergeCell ref="B264:E264"/>
    <mergeCell ref="B265:E265"/>
    <mergeCell ref="B254:E254"/>
    <mergeCell ref="B255:E255"/>
    <mergeCell ref="B256:E256"/>
    <mergeCell ref="B257:E257"/>
    <mergeCell ref="B258:E258"/>
    <mergeCell ref="B259:E259"/>
    <mergeCell ref="B247:E247"/>
    <mergeCell ref="B248:E248"/>
    <mergeCell ref="B249:E249"/>
    <mergeCell ref="B250:E250"/>
    <mergeCell ref="B251:E251"/>
    <mergeCell ref="B252:E252"/>
    <mergeCell ref="B241:E241"/>
    <mergeCell ref="B242:E242"/>
    <mergeCell ref="B243:E243"/>
    <mergeCell ref="B244:E244"/>
    <mergeCell ref="B245:E245"/>
    <mergeCell ref="B246:E246"/>
    <mergeCell ref="B235:E235"/>
    <mergeCell ref="B236:E236"/>
    <mergeCell ref="B237:E237"/>
    <mergeCell ref="B238:E238"/>
    <mergeCell ref="B239:E239"/>
    <mergeCell ref="B240:E240"/>
    <mergeCell ref="B229:E229"/>
    <mergeCell ref="B230:E230"/>
    <mergeCell ref="B231:E231"/>
    <mergeCell ref="B232:E232"/>
    <mergeCell ref="B233:E233"/>
    <mergeCell ref="B234:E234"/>
    <mergeCell ref="B223:E223"/>
    <mergeCell ref="B224:E224"/>
    <mergeCell ref="B225:E225"/>
    <mergeCell ref="B226:E226"/>
    <mergeCell ref="B227:E227"/>
    <mergeCell ref="B228:E228"/>
    <mergeCell ref="B217:E217"/>
    <mergeCell ref="B218:E218"/>
    <mergeCell ref="B219:E219"/>
    <mergeCell ref="B220:E220"/>
    <mergeCell ref="B221:E221"/>
    <mergeCell ref="B222:E222"/>
    <mergeCell ref="B211:E211"/>
    <mergeCell ref="B212:E212"/>
    <mergeCell ref="B213:E213"/>
    <mergeCell ref="B214:E214"/>
    <mergeCell ref="B215:E215"/>
    <mergeCell ref="B216:E216"/>
    <mergeCell ref="B205:E205"/>
    <mergeCell ref="B206:E206"/>
    <mergeCell ref="B207:E207"/>
    <mergeCell ref="B208:E208"/>
    <mergeCell ref="B209:E209"/>
    <mergeCell ref="B210:E210"/>
    <mergeCell ref="B199:E199"/>
    <mergeCell ref="B200:E200"/>
    <mergeCell ref="B201:E201"/>
    <mergeCell ref="B202:E202"/>
    <mergeCell ref="B203:E203"/>
    <mergeCell ref="B204:E204"/>
    <mergeCell ref="B193:E193"/>
    <mergeCell ref="B194:E194"/>
    <mergeCell ref="B195:E195"/>
    <mergeCell ref="B196:E196"/>
    <mergeCell ref="B197:E197"/>
    <mergeCell ref="B198:E198"/>
    <mergeCell ref="B187:E187"/>
    <mergeCell ref="B188:E188"/>
    <mergeCell ref="B189:E189"/>
    <mergeCell ref="B190:E190"/>
    <mergeCell ref="B191:E191"/>
    <mergeCell ref="B192:E192"/>
    <mergeCell ref="B181:E181"/>
    <mergeCell ref="B182:E182"/>
    <mergeCell ref="B183:E183"/>
    <mergeCell ref="B184:E184"/>
    <mergeCell ref="B185:E185"/>
    <mergeCell ref="B186:E186"/>
    <mergeCell ref="B175:E175"/>
    <mergeCell ref="B176:E176"/>
    <mergeCell ref="B177:E177"/>
    <mergeCell ref="B178:E178"/>
    <mergeCell ref="B179:E179"/>
    <mergeCell ref="B180:E180"/>
    <mergeCell ref="B169:E169"/>
    <mergeCell ref="B170:E170"/>
    <mergeCell ref="B171:E171"/>
    <mergeCell ref="B172:E172"/>
    <mergeCell ref="B173:E173"/>
    <mergeCell ref="B174:E174"/>
    <mergeCell ref="B163:E163"/>
    <mergeCell ref="B164:E164"/>
    <mergeCell ref="B165:E165"/>
    <mergeCell ref="B166:E166"/>
    <mergeCell ref="B167:E167"/>
    <mergeCell ref="B168:E168"/>
    <mergeCell ref="B157:E157"/>
    <mergeCell ref="B158:E158"/>
    <mergeCell ref="B159:E159"/>
    <mergeCell ref="B160:E160"/>
    <mergeCell ref="B161:E161"/>
    <mergeCell ref="B162:E162"/>
    <mergeCell ref="B151:E151"/>
    <mergeCell ref="B152:E152"/>
    <mergeCell ref="B153:E153"/>
    <mergeCell ref="B154:E154"/>
    <mergeCell ref="B155:E155"/>
    <mergeCell ref="B156:E156"/>
    <mergeCell ref="B145:E145"/>
    <mergeCell ref="B146:E146"/>
    <mergeCell ref="B147:E147"/>
    <mergeCell ref="B148:E148"/>
    <mergeCell ref="B149:E149"/>
    <mergeCell ref="B150:E150"/>
    <mergeCell ref="B139:E139"/>
    <mergeCell ref="B140:E140"/>
    <mergeCell ref="B141:E141"/>
    <mergeCell ref="B142:E142"/>
    <mergeCell ref="B143:E143"/>
    <mergeCell ref="B144:E144"/>
    <mergeCell ref="B133:E133"/>
    <mergeCell ref="B134:E134"/>
    <mergeCell ref="B135:E135"/>
    <mergeCell ref="B136:E136"/>
    <mergeCell ref="B137:E137"/>
    <mergeCell ref="B138:E138"/>
    <mergeCell ref="B127:E127"/>
    <mergeCell ref="B128:E128"/>
    <mergeCell ref="B129:E129"/>
    <mergeCell ref="B130:E130"/>
    <mergeCell ref="B131:E131"/>
    <mergeCell ref="B132:E132"/>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09:E109"/>
    <mergeCell ref="B110:E110"/>
    <mergeCell ref="B111:E111"/>
    <mergeCell ref="B112:E112"/>
    <mergeCell ref="B113:E113"/>
    <mergeCell ref="B114:E114"/>
    <mergeCell ref="B104:E104"/>
    <mergeCell ref="B105:E105"/>
    <mergeCell ref="B106:E106"/>
    <mergeCell ref="B107:E107"/>
    <mergeCell ref="B108:E108"/>
    <mergeCell ref="B97:E97"/>
    <mergeCell ref="B98:E98"/>
    <mergeCell ref="B99:E99"/>
    <mergeCell ref="B100:E100"/>
    <mergeCell ref="B101:E101"/>
    <mergeCell ref="B102:E102"/>
    <mergeCell ref="B90:E90"/>
    <mergeCell ref="B91:E91"/>
    <mergeCell ref="B92:E92"/>
    <mergeCell ref="B93:E93"/>
    <mergeCell ref="B95:E95"/>
    <mergeCell ref="B96:E96"/>
    <mergeCell ref="B86:E86"/>
    <mergeCell ref="B87:E87"/>
    <mergeCell ref="B88:E88"/>
    <mergeCell ref="B89:E89"/>
    <mergeCell ref="B78:E78"/>
    <mergeCell ref="B79:E79"/>
    <mergeCell ref="B80:E80"/>
    <mergeCell ref="B81:E81"/>
    <mergeCell ref="B82:E82"/>
    <mergeCell ref="B83:E83"/>
    <mergeCell ref="B72:E72"/>
    <mergeCell ref="B73:E73"/>
    <mergeCell ref="B74:E74"/>
    <mergeCell ref="B75:E75"/>
    <mergeCell ref="B76:E76"/>
    <mergeCell ref="B77:E77"/>
    <mergeCell ref="B103:E103"/>
    <mergeCell ref="B69:E69"/>
    <mergeCell ref="B70:E70"/>
    <mergeCell ref="B71:E71"/>
    <mergeCell ref="B59:E59"/>
    <mergeCell ref="B60:E60"/>
    <mergeCell ref="B61:E61"/>
    <mergeCell ref="B62:E62"/>
    <mergeCell ref="B64:E64"/>
    <mergeCell ref="B65:E65"/>
    <mergeCell ref="B53:E53"/>
    <mergeCell ref="B54:E54"/>
    <mergeCell ref="B55:E55"/>
    <mergeCell ref="B56:E56"/>
    <mergeCell ref="B57:E57"/>
    <mergeCell ref="B58:E58"/>
    <mergeCell ref="B84:E84"/>
    <mergeCell ref="B85:E85"/>
    <mergeCell ref="B51:E51"/>
    <mergeCell ref="B52:E52"/>
    <mergeCell ref="B41:E41"/>
    <mergeCell ref="B42:E42"/>
    <mergeCell ref="B43:E43"/>
    <mergeCell ref="B44:E44"/>
    <mergeCell ref="B45:E45"/>
    <mergeCell ref="B46:E46"/>
    <mergeCell ref="B35:E35"/>
    <mergeCell ref="B36:E36"/>
    <mergeCell ref="B37:E37"/>
    <mergeCell ref="B38:E38"/>
    <mergeCell ref="B39:E39"/>
    <mergeCell ref="B40:E40"/>
    <mergeCell ref="B66:E66"/>
    <mergeCell ref="B67:E67"/>
    <mergeCell ref="B68:E68"/>
    <mergeCell ref="B34:E34"/>
    <mergeCell ref="B23:E23"/>
    <mergeCell ref="B24:E24"/>
    <mergeCell ref="B25:E25"/>
    <mergeCell ref="B26:E26"/>
    <mergeCell ref="B27:E27"/>
    <mergeCell ref="B28:E28"/>
    <mergeCell ref="B17:E17"/>
    <mergeCell ref="B18:E18"/>
    <mergeCell ref="B19:E19"/>
    <mergeCell ref="B20:E20"/>
    <mergeCell ref="B21:E21"/>
    <mergeCell ref="B22:E22"/>
    <mergeCell ref="B47:E47"/>
    <mergeCell ref="B48:E48"/>
    <mergeCell ref="B49:E49"/>
    <mergeCell ref="B50:E50"/>
    <mergeCell ref="B11:E11"/>
    <mergeCell ref="B12:E12"/>
    <mergeCell ref="B13:E13"/>
    <mergeCell ref="B14:E14"/>
    <mergeCell ref="B15:E15"/>
    <mergeCell ref="B16:E16"/>
    <mergeCell ref="C2:D2"/>
    <mergeCell ref="B3:B6"/>
    <mergeCell ref="E3:E6"/>
    <mergeCell ref="B8:E8"/>
    <mergeCell ref="B9:E9"/>
    <mergeCell ref="B10:E10"/>
    <mergeCell ref="B29:E29"/>
    <mergeCell ref="B30:E30"/>
    <mergeCell ref="B31:E31"/>
    <mergeCell ref="B32:E32"/>
    <mergeCell ref="B33:E33"/>
  </mergeCells>
  <conditionalFormatting sqref="B8:B44">
    <cfRule type="containsText" dxfId="161" priority="79" operator="containsText" text="sans avis">
      <formula>NOT(ISERROR(SEARCH("sans avis",B8)))</formula>
    </cfRule>
    <cfRule type="containsText" dxfId="160" priority="80" operator="containsText" text="défavorable">
      <formula>NOT(ISERROR(SEARCH("défavorable",B8)))</formula>
    </cfRule>
    <cfRule type="containsText" dxfId="159" priority="81" operator="containsText" text="favorable">
      <formula>NOT(ISERROR(SEARCH("favorable",B8)))</formula>
    </cfRule>
  </conditionalFormatting>
  <conditionalFormatting sqref="B46:B49">
    <cfRule type="containsText" dxfId="158" priority="76" operator="containsText" text="sans avis">
      <formula>NOT(ISERROR(SEARCH("sans avis",B46)))</formula>
    </cfRule>
    <cfRule type="containsText" dxfId="157" priority="77" operator="containsText" text="défavorable">
      <formula>NOT(ISERROR(SEARCH("défavorable",B46)))</formula>
    </cfRule>
    <cfRule type="containsText" dxfId="156" priority="78" operator="containsText" text="favorable">
      <formula>NOT(ISERROR(SEARCH("favorable",B46)))</formula>
    </cfRule>
  </conditionalFormatting>
  <conditionalFormatting sqref="B66:B69">
    <cfRule type="containsText" dxfId="155" priority="73" operator="containsText" text="sans avis">
      <formula>NOT(ISERROR(SEARCH("sans avis",B66)))</formula>
    </cfRule>
    <cfRule type="containsText" dxfId="154" priority="74" operator="containsText" text="défavorable">
      <formula>NOT(ISERROR(SEARCH("défavorable",B66)))</formula>
    </cfRule>
    <cfRule type="containsText" dxfId="153" priority="75" operator="containsText" text="favorable">
      <formula>NOT(ISERROR(SEARCH("favorable",B66)))</formula>
    </cfRule>
  </conditionalFormatting>
  <conditionalFormatting sqref="B108">
    <cfRule type="containsText" dxfId="152" priority="70" operator="containsText" text="sans avis">
      <formula>NOT(ISERROR(SEARCH("sans avis",B108)))</formula>
    </cfRule>
    <cfRule type="containsText" dxfId="151" priority="71" operator="containsText" text="défavorable">
      <formula>NOT(ISERROR(SEARCH("défavorable",B108)))</formula>
    </cfRule>
    <cfRule type="containsText" dxfId="150" priority="72" operator="containsText" text="favorable">
      <formula>NOT(ISERROR(SEARCH("favorable",B108)))</formula>
    </cfRule>
  </conditionalFormatting>
  <conditionalFormatting sqref="B98:B101">
    <cfRule type="containsText" dxfId="149" priority="67" operator="containsText" text="sans avis">
      <formula>NOT(ISERROR(SEARCH("sans avis",B98)))</formula>
    </cfRule>
    <cfRule type="containsText" dxfId="148" priority="68" operator="containsText" text="défavorable">
      <formula>NOT(ISERROR(SEARCH("défavorable",B98)))</formula>
    </cfRule>
    <cfRule type="containsText" dxfId="147" priority="69" operator="containsText" text="favorable">
      <formula>NOT(ISERROR(SEARCH("favorable",B98)))</formula>
    </cfRule>
  </conditionalFormatting>
  <conditionalFormatting sqref="B71">
    <cfRule type="containsText" dxfId="146" priority="64" operator="containsText" text="sans avis">
      <formula>NOT(ISERROR(SEARCH("sans avis",B71)))</formula>
    </cfRule>
    <cfRule type="containsText" dxfId="145" priority="65" operator="containsText" text="défavorable">
      <formula>NOT(ISERROR(SEARCH("défavorable",B71)))</formula>
    </cfRule>
    <cfRule type="containsText" dxfId="144" priority="66" operator="containsText" text="favorable">
      <formula>NOT(ISERROR(SEARCH("favorable",B71)))</formula>
    </cfRule>
  </conditionalFormatting>
  <conditionalFormatting sqref="B51">
    <cfRule type="containsText" dxfId="143" priority="61" operator="containsText" text="sans avis">
      <formula>NOT(ISERROR(SEARCH("sans avis",B51)))</formula>
    </cfRule>
    <cfRule type="containsText" dxfId="142" priority="62" operator="containsText" text="défavorable">
      <formula>NOT(ISERROR(SEARCH("défavorable",B51)))</formula>
    </cfRule>
    <cfRule type="containsText" dxfId="141" priority="63" operator="containsText" text="favorable">
      <formula>NOT(ISERROR(SEARCH("favorable",B51)))</formula>
    </cfRule>
  </conditionalFormatting>
  <conditionalFormatting sqref="B103">
    <cfRule type="containsText" dxfId="140" priority="58" operator="containsText" text="sans avis">
      <formula>NOT(ISERROR(SEARCH("sans avis",B103)))</formula>
    </cfRule>
    <cfRule type="containsText" dxfId="139" priority="59" operator="containsText" text="défavorable">
      <formula>NOT(ISERROR(SEARCH("défavorable",B103)))</formula>
    </cfRule>
    <cfRule type="containsText" dxfId="138" priority="60" operator="containsText" text="favorable">
      <formula>NOT(ISERROR(SEARCH("favorable",B103)))</formula>
    </cfRule>
  </conditionalFormatting>
  <conditionalFormatting sqref="B81">
    <cfRule type="containsText" dxfId="137" priority="55" operator="containsText" text="sans avis">
      <formula>NOT(ISERROR(SEARCH("sans avis",B81)))</formula>
    </cfRule>
    <cfRule type="containsText" dxfId="136" priority="56" operator="containsText" text="défavorable">
      <formula>NOT(ISERROR(SEARCH("défavorable",B81)))</formula>
    </cfRule>
    <cfRule type="containsText" dxfId="135" priority="57" operator="containsText" text="favorable">
      <formula>NOT(ISERROR(SEARCH("favorable",B81)))</formula>
    </cfRule>
  </conditionalFormatting>
  <conditionalFormatting sqref="B121">
    <cfRule type="containsText" dxfId="134" priority="52" operator="containsText" text="sans avis">
      <formula>NOT(ISERROR(SEARCH("sans avis",B121)))</formula>
    </cfRule>
    <cfRule type="containsText" dxfId="133" priority="53" operator="containsText" text="défavorable">
      <formula>NOT(ISERROR(SEARCH("défavorable",B121)))</formula>
    </cfRule>
    <cfRule type="containsText" dxfId="132" priority="54" operator="containsText" text="favorable">
      <formula>NOT(ISERROR(SEARCH("favorable",B121)))</formula>
    </cfRule>
  </conditionalFormatting>
  <conditionalFormatting sqref="B135">
    <cfRule type="containsText" dxfId="131" priority="49" operator="containsText" text="sans avis">
      <formula>NOT(ISERROR(SEARCH("sans avis",B135)))</formula>
    </cfRule>
    <cfRule type="containsText" dxfId="130" priority="50" operator="containsText" text="défavorable">
      <formula>NOT(ISERROR(SEARCH("défavorable",B135)))</formula>
    </cfRule>
    <cfRule type="containsText" dxfId="129" priority="51" operator="containsText" text="favorable">
      <formula>NOT(ISERROR(SEARCH("favorable",B135)))</formula>
    </cfRule>
  </conditionalFormatting>
  <conditionalFormatting sqref="B151">
    <cfRule type="containsText" dxfId="128" priority="46" operator="containsText" text="sans avis">
      <formula>NOT(ISERROR(SEARCH("sans avis",B151)))</formula>
    </cfRule>
    <cfRule type="containsText" dxfId="127" priority="47" operator="containsText" text="défavorable">
      <formula>NOT(ISERROR(SEARCH("défavorable",B151)))</formula>
    </cfRule>
    <cfRule type="containsText" dxfId="126" priority="48" operator="containsText" text="favorable">
      <formula>NOT(ISERROR(SEARCH("favorable",B151)))</formula>
    </cfRule>
  </conditionalFormatting>
  <conditionalFormatting sqref="B174">
    <cfRule type="containsText" dxfId="125" priority="43" operator="containsText" text="sans avis">
      <formula>NOT(ISERROR(SEARCH("sans avis",B174)))</formula>
    </cfRule>
    <cfRule type="containsText" dxfId="124" priority="44" operator="containsText" text="défavorable">
      <formula>NOT(ISERROR(SEARCH("défavorable",B174)))</formula>
    </cfRule>
    <cfRule type="containsText" dxfId="123" priority="45" operator="containsText" text="favorable">
      <formula>NOT(ISERROR(SEARCH("favorable",B174)))</formula>
    </cfRule>
  </conditionalFormatting>
  <conditionalFormatting sqref="B187">
    <cfRule type="containsText" dxfId="122" priority="40" operator="containsText" text="sans avis">
      <formula>NOT(ISERROR(SEARCH("sans avis",B187)))</formula>
    </cfRule>
    <cfRule type="containsText" dxfId="121" priority="41" operator="containsText" text="défavorable">
      <formula>NOT(ISERROR(SEARCH("défavorable",B187)))</formula>
    </cfRule>
    <cfRule type="containsText" dxfId="120" priority="42" operator="containsText" text="favorable">
      <formula>NOT(ISERROR(SEARCH("favorable",B187)))</formula>
    </cfRule>
  </conditionalFormatting>
  <conditionalFormatting sqref="B201">
    <cfRule type="containsText" dxfId="119" priority="37" operator="containsText" text="sans avis">
      <formula>NOT(ISERROR(SEARCH("sans avis",B201)))</formula>
    </cfRule>
    <cfRule type="containsText" dxfId="118" priority="38" operator="containsText" text="défavorable">
      <formula>NOT(ISERROR(SEARCH("défavorable",B201)))</formula>
    </cfRule>
    <cfRule type="containsText" dxfId="117" priority="39" operator="containsText" text="favorable">
      <formula>NOT(ISERROR(SEARCH("favorable",B201)))</formula>
    </cfRule>
  </conditionalFormatting>
  <conditionalFormatting sqref="B213">
    <cfRule type="containsText" dxfId="116" priority="34" operator="containsText" text="sans avis">
      <formula>NOT(ISERROR(SEARCH("sans avis",B213)))</formula>
    </cfRule>
    <cfRule type="containsText" dxfId="115" priority="35" operator="containsText" text="défavorable">
      <formula>NOT(ISERROR(SEARCH("défavorable",B213)))</formula>
    </cfRule>
    <cfRule type="containsText" dxfId="114" priority="36" operator="containsText" text="favorable">
      <formula>NOT(ISERROR(SEARCH("favorable",B213)))</formula>
    </cfRule>
  </conditionalFormatting>
  <conditionalFormatting sqref="B230">
    <cfRule type="containsText" dxfId="113" priority="31" operator="containsText" text="sans avis">
      <formula>NOT(ISERROR(SEARCH("sans avis",B230)))</formula>
    </cfRule>
    <cfRule type="containsText" dxfId="112" priority="32" operator="containsText" text="défavorable">
      <formula>NOT(ISERROR(SEARCH("défavorable",B230)))</formula>
    </cfRule>
    <cfRule type="containsText" dxfId="111" priority="33" operator="containsText" text="favorable">
      <formula>NOT(ISERROR(SEARCH("favorable",B230)))</formula>
    </cfRule>
  </conditionalFormatting>
  <conditionalFormatting sqref="B244">
    <cfRule type="containsText" dxfId="110" priority="28" operator="containsText" text="sans avis">
      <formula>NOT(ISERROR(SEARCH("sans avis",B244)))</formula>
    </cfRule>
    <cfRule type="containsText" dxfId="109" priority="29" operator="containsText" text="défavorable">
      <formula>NOT(ISERROR(SEARCH("défavorable",B244)))</formula>
    </cfRule>
    <cfRule type="containsText" dxfId="108" priority="30" operator="containsText" text="favorable">
      <formula>NOT(ISERROR(SEARCH("favorable",B244)))</formula>
    </cfRule>
  </conditionalFormatting>
  <conditionalFormatting sqref="B252:B253">
    <cfRule type="containsText" dxfId="107" priority="25" operator="containsText" text="sans avis">
      <formula>NOT(ISERROR(SEARCH("sans avis",B252)))</formula>
    </cfRule>
    <cfRule type="containsText" dxfId="106" priority="26" operator="containsText" text="défavorable">
      <formula>NOT(ISERROR(SEARCH("défavorable",B252)))</formula>
    </cfRule>
    <cfRule type="containsText" dxfId="105" priority="27" operator="containsText" text="favorable">
      <formula>NOT(ISERROR(SEARCH("favorable",B252)))</formula>
    </cfRule>
  </conditionalFormatting>
  <conditionalFormatting sqref="B266">
    <cfRule type="containsText" dxfId="104" priority="22" operator="containsText" text="sans avis">
      <formula>NOT(ISERROR(SEARCH("sans avis",B266)))</formula>
    </cfRule>
    <cfRule type="containsText" dxfId="103" priority="23" operator="containsText" text="défavorable">
      <formula>NOT(ISERROR(SEARCH("défavorable",B266)))</formula>
    </cfRule>
    <cfRule type="containsText" dxfId="102" priority="24" operator="containsText" text="favorable">
      <formula>NOT(ISERROR(SEARCH("favorable",B266)))</formula>
    </cfRule>
  </conditionalFormatting>
  <conditionalFormatting sqref="B314 B332:B334">
    <cfRule type="containsText" dxfId="101" priority="19" operator="containsText" text="sans avis">
      <formula>NOT(ISERROR(SEARCH("sans avis",B314)))</formula>
    </cfRule>
    <cfRule type="containsText" dxfId="100" priority="20" operator="containsText" text="défavorable">
      <formula>NOT(ISERROR(SEARCH("défavorable",B314)))</formula>
    </cfRule>
    <cfRule type="containsText" dxfId="99" priority="21" operator="containsText" text="favorable">
      <formula>NOT(ISERROR(SEARCH("favorable",B314)))</formula>
    </cfRule>
  </conditionalFormatting>
  <conditionalFormatting sqref="B267">
    <cfRule type="containsText" dxfId="98" priority="16" operator="containsText" text="sans avis">
      <formula>NOT(ISERROR(SEARCH("sans avis",B267)))</formula>
    </cfRule>
    <cfRule type="containsText" dxfId="97" priority="17" operator="containsText" text="défavorable">
      <formula>NOT(ISERROR(SEARCH("défavorable",B267)))</formula>
    </cfRule>
    <cfRule type="containsText" dxfId="96" priority="18" operator="containsText" text="favorable">
      <formula>NOT(ISERROR(SEARCH("favorable",B267)))</formula>
    </cfRule>
  </conditionalFormatting>
  <conditionalFormatting sqref="B285">
    <cfRule type="containsText" dxfId="95" priority="13" operator="containsText" text="sans avis">
      <formula>NOT(ISERROR(SEARCH("sans avis",B285)))</formula>
    </cfRule>
    <cfRule type="containsText" dxfId="94" priority="14" operator="containsText" text="défavorable">
      <formula>NOT(ISERROR(SEARCH("défavorable",B285)))</formula>
    </cfRule>
    <cfRule type="containsText" dxfId="93" priority="15" operator="containsText" text="favorable">
      <formula>NOT(ISERROR(SEARCH("favorable",B285)))</formula>
    </cfRule>
  </conditionalFormatting>
  <conditionalFormatting sqref="B286">
    <cfRule type="containsText" dxfId="92" priority="10" operator="containsText" text="sans avis">
      <formula>NOT(ISERROR(SEARCH("sans avis",B286)))</formula>
    </cfRule>
    <cfRule type="containsText" dxfId="91" priority="11" operator="containsText" text="défavorable">
      <formula>NOT(ISERROR(SEARCH("défavorable",B286)))</formula>
    </cfRule>
    <cfRule type="containsText" dxfId="90" priority="12" operator="containsText" text="favorable">
      <formula>NOT(ISERROR(SEARCH("favorable",B286)))</formula>
    </cfRule>
  </conditionalFormatting>
  <conditionalFormatting sqref="B293">
    <cfRule type="containsText" dxfId="89" priority="7" operator="containsText" text="sans avis">
      <formula>NOT(ISERROR(SEARCH("sans avis",B293)))</formula>
    </cfRule>
    <cfRule type="containsText" dxfId="88" priority="8" operator="containsText" text="défavorable">
      <formula>NOT(ISERROR(SEARCH("défavorable",B293)))</formula>
    </cfRule>
    <cfRule type="containsText" dxfId="87" priority="9" operator="containsText" text="favorable">
      <formula>NOT(ISERROR(SEARCH("favorable",B293)))</formula>
    </cfRule>
  </conditionalFormatting>
  <conditionalFormatting sqref="B304">
    <cfRule type="containsText" dxfId="86" priority="4" operator="containsText" text="sans avis">
      <formula>NOT(ISERROR(SEARCH("sans avis",B304)))</formula>
    </cfRule>
    <cfRule type="containsText" dxfId="85" priority="5" operator="containsText" text="défavorable">
      <formula>NOT(ISERROR(SEARCH("défavorable",B304)))</formula>
    </cfRule>
    <cfRule type="containsText" dxfId="84" priority="6" operator="containsText" text="favorable">
      <formula>NOT(ISERROR(SEARCH("favorable",B304)))</formula>
    </cfRule>
  </conditionalFormatting>
  <conditionalFormatting sqref="B309">
    <cfRule type="containsText" dxfId="83" priority="1" operator="containsText" text="sans avis">
      <formula>NOT(ISERROR(SEARCH("sans avis",B309)))</formula>
    </cfRule>
    <cfRule type="containsText" dxfId="82" priority="2" operator="containsText" text="défavorable">
      <formula>NOT(ISERROR(SEARCH("défavorable",B309)))</formula>
    </cfRule>
    <cfRule type="containsText" dxfId="81" priority="3" operator="containsText" text="favorable">
      <formula>NOT(ISERROR(SEARCH("favorable",B309)))</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8AE3B-5E18-4C8A-8191-FD562F5B3E69}">
  <dimension ref="B2:E1476"/>
  <sheetViews>
    <sheetView tabSelected="1" zoomScale="70" zoomScaleNormal="70" workbookViewId="0">
      <selection activeCell="I12" sqref="I12"/>
    </sheetView>
  </sheetViews>
  <sheetFormatPr defaultColWidth="10.8203125" defaultRowHeight="12.7" x14ac:dyDescent="0.4"/>
  <cols>
    <col min="2" max="2" width="52.3515625" customWidth="1"/>
    <col min="3" max="3" width="46" customWidth="1"/>
    <col min="4" max="4" width="39.64453125" customWidth="1"/>
    <col min="5" max="5" width="55.3515625" customWidth="1"/>
  </cols>
  <sheetData>
    <row r="2" spans="2:5" ht="25.35" x14ac:dyDescent="0.4">
      <c r="B2" s="34" t="str">
        <f>'Analyse des réponses'!B134</f>
        <v>Nombre réponses</v>
      </c>
      <c r="C2" s="82" t="str">
        <f>'Analyse des réponses'!C134</f>
        <v>Type de répondant</v>
      </c>
      <c r="D2" s="83"/>
      <c r="E2" s="34" t="str">
        <f>'Analyse des réponses'!E134</f>
        <v>Nombre de réponses 
d'adéhrents CIQ</v>
      </c>
    </row>
    <row r="3" spans="2:5" x14ac:dyDescent="0.4">
      <c r="B3" s="67">
        <f>'Analyse des réponses'!B135</f>
        <v>130</v>
      </c>
      <c r="C3" s="65" t="str">
        <f>'Analyse des réponses'!C135</f>
        <v>Habitant du quartier</v>
      </c>
      <c r="D3" s="64">
        <f>'Analyse des réponses'!D135</f>
        <v>96</v>
      </c>
      <c r="E3" s="67">
        <f>'Analyse des réponses'!E135</f>
        <v>71</v>
      </c>
    </row>
    <row r="4" spans="2:5" x14ac:dyDescent="0.4">
      <c r="B4" s="67">
        <f>'Analyse des réponses'!B136</f>
        <v>0</v>
      </c>
      <c r="C4" s="65" t="str">
        <f>'Analyse des réponses'!C136</f>
        <v>Commercant du quartier</v>
      </c>
      <c r="D4" s="64">
        <f>'Analyse des réponses'!D136</f>
        <v>16</v>
      </c>
      <c r="E4" s="67">
        <f>'Analyse des réponses'!E136</f>
        <v>0</v>
      </c>
    </row>
    <row r="5" spans="2:5" x14ac:dyDescent="0.4">
      <c r="B5" s="67">
        <f>'Analyse des réponses'!B137</f>
        <v>0</v>
      </c>
      <c r="C5" s="65" t="str">
        <f>'Analyse des réponses'!C137</f>
        <v>Habitant aixois</v>
      </c>
      <c r="D5" s="64">
        <f>'Analyse des réponses'!D137</f>
        <v>21</v>
      </c>
      <c r="E5" s="67">
        <f>'Analyse des réponses'!E137</f>
        <v>0</v>
      </c>
    </row>
    <row r="6" spans="2:5" x14ac:dyDescent="0.4">
      <c r="B6" s="67">
        <f>'Analyse des réponses'!B138</f>
        <v>0</v>
      </c>
      <c r="C6" s="65" t="str">
        <f>'Analyse des réponses'!C138</f>
        <v>Commercant aixois</v>
      </c>
      <c r="D6" s="64">
        <f>'Analyse des réponses'!D138</f>
        <v>4</v>
      </c>
      <c r="E6" s="67">
        <f>'Analyse des réponses'!E138</f>
        <v>0</v>
      </c>
    </row>
    <row r="7" spans="2:5" ht="13" thickBot="1" x14ac:dyDescent="0.45"/>
    <row r="8" spans="2:5" x14ac:dyDescent="0.4">
      <c r="B8" s="84" t="str">
        <f>'Analyse des réponses'!G134</f>
        <v>Projet d'ouverture du Parc Vendôme sur le Faubourg + Réaménagement des jardins Est (coté impasse Vendôme)</v>
      </c>
      <c r="C8" s="85"/>
      <c r="D8" s="85"/>
      <c r="E8" s="86"/>
    </row>
    <row r="9" spans="2:5" x14ac:dyDescent="0.4">
      <c r="B9" s="70" t="str">
        <f>'Analyse des réponses'!G135</f>
        <v>113 réponses favorable au projet</v>
      </c>
      <c r="C9" s="71"/>
      <c r="D9" s="71"/>
      <c r="E9" s="72"/>
    </row>
    <row r="10" spans="2:5" x14ac:dyDescent="0.4">
      <c r="B10" s="70" t="str">
        <f>'Analyse des réponses'!G136</f>
        <v>1 réponses défavorable au projet</v>
      </c>
      <c r="C10" s="71"/>
      <c r="D10" s="71"/>
      <c r="E10" s="72"/>
    </row>
    <row r="11" spans="2:5" x14ac:dyDescent="0.4">
      <c r="B11" s="70" t="str">
        <f>'Analyse des réponses'!G137</f>
        <v>16 réponses sans avis</v>
      </c>
      <c r="C11" s="71"/>
      <c r="D11" s="71"/>
      <c r="E11" s="72"/>
    </row>
    <row r="12" spans="2:5" x14ac:dyDescent="0.4">
      <c r="B12" s="73"/>
      <c r="C12" s="74"/>
      <c r="D12" s="74"/>
      <c r="E12" s="75"/>
    </row>
    <row r="13" spans="2:5" x14ac:dyDescent="0.4">
      <c r="B13" s="76" t="str">
        <f>'Analyse des réponses'!G141</f>
        <v>Propositions et remarques  diverses</v>
      </c>
      <c r="C13" s="77"/>
      <c r="D13" s="77"/>
      <c r="E13" s="78"/>
    </row>
    <row r="14" spans="2:5" x14ac:dyDescent="0.4">
      <c r="B14" s="79" t="str">
        <f>'Analyse des réponses'!G142</f>
        <v xml:space="preserve">étendre le jardin à la propriété anciennement de la SACEM </v>
      </c>
      <c r="C14" s="80"/>
      <c r="D14" s="80"/>
      <c r="E14" s="81"/>
    </row>
    <row r="15" spans="2:5" x14ac:dyDescent="0.4">
      <c r="B15" s="79" t="str">
        <f>'Analyse des réponses'!G143</f>
        <v>pas nécessairement avec suppression de maison au début de l'impasse Vendôme</v>
      </c>
      <c r="C15" s="80"/>
      <c r="D15" s="80"/>
      <c r="E15" s="81"/>
    </row>
    <row r="16" spans="2:5" x14ac:dyDescent="0.4">
      <c r="B16" s="79" t="str">
        <f>'Analyse des réponses'!G144</f>
        <v xml:space="preserve">Un habitant du 10 Impasse VENDOME s'inquiète concernant le passage du public et la restauration/destruction  du mur </v>
      </c>
      <c r="C16" s="80"/>
      <c r="D16" s="80"/>
      <c r="E16" s="81"/>
    </row>
    <row r="17" spans="2:5" x14ac:dyDescent="0.4">
      <c r="B17" s="79" t="str">
        <f>'Analyse des réponses'!G145</f>
        <v>Recherche plus de verdure en ville accessible à tous</v>
      </c>
      <c r="C17" s="80"/>
      <c r="D17" s="80"/>
      <c r="E17" s="81"/>
    </row>
    <row r="18" spans="2:5" x14ac:dyDescent="0.4">
      <c r="B18" s="79" t="str">
        <f>'Analyse des réponses'!G146</f>
        <v>Rechecher plus de verdure en ville pour lutter contre le rechauffement climatique</v>
      </c>
      <c r="C18" s="80"/>
      <c r="D18" s="80"/>
      <c r="E18" s="81"/>
    </row>
    <row r="19" spans="2:5" x14ac:dyDescent="0.4">
      <c r="B19" s="79" t="str">
        <f>'Analyse des réponses'!G147</f>
        <v>Ouvrir au maximum l'acole d'art</v>
      </c>
      <c r="C19" s="80"/>
      <c r="D19" s="80"/>
      <c r="E19" s="81"/>
    </row>
    <row r="20" spans="2:5" x14ac:dyDescent="0.4">
      <c r="B20" s="79" t="str">
        <f>'Analyse des réponses'!G148</f>
        <v>Supprimer l'espace canin et ouvrir le parc au chiens tenus en laisse</v>
      </c>
      <c r="C20" s="80"/>
      <c r="D20" s="80"/>
      <c r="E20" s="81"/>
    </row>
    <row r="21" spans="2:5" x14ac:dyDescent="0.4">
      <c r="B21" s="79" t="str">
        <f>'Analyse des réponses'!G149</f>
        <v xml:space="preserve">Recréer un espace de jeux pour enfants. </v>
      </c>
      <c r="C21" s="80"/>
      <c r="D21" s="80"/>
      <c r="E21" s="81"/>
    </row>
    <row r="22" spans="2:5" x14ac:dyDescent="0.4">
      <c r="B22" s="79" t="str">
        <f>'Analyse des réponses'!G150</f>
        <v>Augmenter les fontaines.</v>
      </c>
      <c r="C22" s="80"/>
      <c r="D22" s="80"/>
      <c r="E22" s="81"/>
    </row>
    <row r="23" spans="2:5" x14ac:dyDescent="0.4">
      <c r="B23" s="79" t="str">
        <f>'Analyse des réponses'!G151</f>
        <v>Création d'un jardin botanique derrière les arches au nord Est.</v>
      </c>
      <c r="C23" s="80"/>
      <c r="D23" s="80"/>
      <c r="E23" s="81"/>
    </row>
    <row r="24" spans="2:5" x14ac:dyDescent="0.4">
      <c r="B24" s="79" t="str">
        <f>'Analyse des réponses'!G152</f>
        <v xml:space="preserve"> oui, une liaison plus large au quartier semble intéressante, via l'actuelle entrée, et une nouvelle via les beaux arts, 
mais il faut aussi conserver une certaine intimité au jardin, conçu comme un lieu discret, à découvrir</v>
      </c>
      <c r="C24" s="80"/>
      <c r="D24" s="80"/>
      <c r="E24" s="81"/>
    </row>
    <row r="25" spans="2:5" x14ac:dyDescent="0.4">
      <c r="B25" s="79" t="str">
        <f>'Analyse des réponses'!G153</f>
        <v>réhabilitation des parties mitoyennes à l'abandon</v>
      </c>
      <c r="C25" s="80"/>
      <c r="D25" s="80"/>
      <c r="E25" s="81"/>
    </row>
    <row r="26" spans="2:5" ht="13" thickBot="1" x14ac:dyDescent="0.45">
      <c r="B26" s="87"/>
      <c r="C26" s="88"/>
      <c r="D26" s="88"/>
      <c r="E26" s="89"/>
    </row>
    <row r="27" spans="2:5" ht="13" thickBot="1" x14ac:dyDescent="0.45">
      <c r="B27" s="90"/>
      <c r="C27" s="90"/>
      <c r="D27" s="90"/>
      <c r="E27" s="90"/>
    </row>
    <row r="28" spans="2:5" ht="13.5" customHeight="1" x14ac:dyDescent="0.4">
      <c r="B28" s="84" t="str">
        <f>'Analyse des réponses'!H134</f>
        <v>Projet démolition/reconstruction La Sextienne (Le petit Duc, La maison des association, Bibilothèque...)</v>
      </c>
      <c r="C28" s="85"/>
      <c r="D28" s="85"/>
      <c r="E28" s="86"/>
    </row>
    <row r="29" spans="2:5" ht="13.5" customHeight="1" x14ac:dyDescent="0.4">
      <c r="B29" s="70" t="str">
        <f>'Analyse des réponses'!H135</f>
        <v>92 réponses favorable au projet</v>
      </c>
      <c r="C29" s="71"/>
      <c r="D29" s="71"/>
      <c r="E29" s="72"/>
    </row>
    <row r="30" spans="2:5" ht="13.5" customHeight="1" x14ac:dyDescent="0.4">
      <c r="B30" s="70" t="str">
        <f>'Analyse des réponses'!H136</f>
        <v>6 réponses défavorable au projet</v>
      </c>
      <c r="C30" s="71"/>
      <c r="D30" s="71"/>
      <c r="E30" s="72"/>
    </row>
    <row r="31" spans="2:5" ht="13.5" customHeight="1" x14ac:dyDescent="0.4">
      <c r="B31" s="70" t="str">
        <f>'Analyse des réponses'!H137</f>
        <v>36 réponses sans avis</v>
      </c>
      <c r="C31" s="71"/>
      <c r="D31" s="71"/>
      <c r="E31" s="72"/>
    </row>
    <row r="32" spans="2:5" x14ac:dyDescent="0.4">
      <c r="B32" s="73"/>
      <c r="C32" s="74"/>
      <c r="D32" s="74"/>
      <c r="E32" s="75"/>
    </row>
    <row r="33" spans="2:5" ht="13.5" customHeight="1" x14ac:dyDescent="0.4">
      <c r="B33" s="76" t="str">
        <f>'Analyse des réponses'!H141</f>
        <v>Propositions et remarques  diverses</v>
      </c>
      <c r="C33" s="77"/>
      <c r="D33" s="77"/>
      <c r="E33" s="78"/>
    </row>
    <row r="34" spans="2:5" ht="13.5" customHeight="1" x14ac:dyDescent="0.4">
      <c r="B34" s="79" t="str">
        <f>'Analyse des réponses'!H142</f>
        <v>Reconstruction mais avec un seul étage / Bâtiments pas trop elevés (x3 réponses)</v>
      </c>
      <c r="C34" s="80"/>
      <c r="D34" s="80"/>
      <c r="E34" s="81"/>
    </row>
    <row r="35" spans="2:5" ht="13.5" customHeight="1" x14ac:dyDescent="0.4">
      <c r="B35" s="79" t="str">
        <f>'Analyse des réponses'!H143</f>
        <v>Bâtiment avec des materiaux renouvelables</v>
      </c>
      <c r="C35" s="80"/>
      <c r="D35" s="80"/>
      <c r="E35" s="81"/>
    </row>
    <row r="36" spans="2:5" ht="13.5" customHeight="1" x14ac:dyDescent="0.4">
      <c r="B36" s="79" t="str">
        <f>'Analyse des réponses'!H144</f>
        <v>il afut prévoir de "reloger" les associations et la bibliothèque. (x2 réponses)</v>
      </c>
      <c r="C36" s="80"/>
      <c r="D36" s="80"/>
      <c r="E36" s="81"/>
    </row>
    <row r="37" spans="2:5" ht="13.5" customHeight="1" x14ac:dyDescent="0.4">
      <c r="B37" s="79" t="str">
        <f>'Analyse des réponses'!H145</f>
        <v>Conserver le charme et l'âme des lieux (x5 réponses)</v>
      </c>
      <c r="C37" s="80"/>
      <c r="D37" s="80"/>
      <c r="E37" s="81"/>
    </row>
    <row r="38" spans="2:5" ht="13.5" customHeight="1" x14ac:dyDescent="0.4">
      <c r="B38" s="79" t="str">
        <f>'Analyse des réponses'!H146</f>
        <v>Rajouter des commerces en pied d'immeuble (Boulangerie, épicerie…)</v>
      </c>
      <c r="C38" s="80"/>
      <c r="D38" s="80"/>
      <c r="E38" s="81"/>
    </row>
    <row r="39" spans="2:5" ht="13.5" customHeight="1" x14ac:dyDescent="0.4">
      <c r="B39" s="79" t="str">
        <f>'Analyse des réponses'!H147</f>
        <v>Ouvrir l'immeuble au quartier</v>
      </c>
      <c r="C39" s="80"/>
      <c r="D39" s="80"/>
      <c r="E39" s="81"/>
    </row>
    <row r="40" spans="2:5" ht="13.5" customHeight="1" x14ac:dyDescent="0.4">
      <c r="B40" s="79" t="str">
        <f>'Analyse des réponses'!H148</f>
        <v>Favoriser l'accès au familles</v>
      </c>
      <c r="C40" s="80"/>
      <c r="D40" s="80"/>
      <c r="E40" s="81"/>
    </row>
    <row r="41" spans="2:5" ht="13.5" customHeight="1" x14ac:dyDescent="0.4">
      <c r="B41" s="79" t="str">
        <f>'Analyse des réponses'!H149</f>
        <v>Concertatipon avec les créche nécessaire</v>
      </c>
      <c r="C41" s="80"/>
      <c r="D41" s="80"/>
      <c r="E41" s="81"/>
    </row>
    <row r="42" spans="2:5" ht="13.5" customHeight="1" x14ac:dyDescent="0.4">
      <c r="B42" s="79" t="str">
        <f>'Analyse des réponses'!H150</f>
        <v>Création d'un pôle culturel mieux équipé</v>
      </c>
      <c r="C42" s="80"/>
      <c r="D42" s="80"/>
      <c r="E42" s="81"/>
    </row>
    <row r="43" spans="2:5" ht="13.5" customHeight="1" x14ac:dyDescent="0.4">
      <c r="B43" s="79" t="str">
        <f>'Analyse des réponses'!H151</f>
        <v>Rénovation plutôt que démolition reconstruction</v>
      </c>
      <c r="C43" s="80"/>
      <c r="D43" s="80"/>
      <c r="E43" s="81"/>
    </row>
    <row r="44" spans="2:5" ht="13" thickBot="1" x14ac:dyDescent="0.45">
      <c r="B44" s="87"/>
      <c r="C44" s="88"/>
      <c r="D44" s="88"/>
      <c r="E44" s="89"/>
    </row>
    <row r="45" spans="2:5" ht="13" thickBot="1" x14ac:dyDescent="0.45">
      <c r="B45" s="94"/>
      <c r="C45" s="94"/>
      <c r="D45" s="94"/>
      <c r="E45" s="94"/>
    </row>
    <row r="46" spans="2:5" ht="13.25" customHeight="1" x14ac:dyDescent="0.4">
      <c r="B46" s="84" t="str">
        <f>'Analyse des réponses'!H134</f>
        <v>Projet démolition/reconstruction La Sextienne (Le petit Duc, La maison des association, Bibilothèque...)</v>
      </c>
      <c r="C46" s="85"/>
      <c r="D46" s="85"/>
      <c r="E46" s="86"/>
    </row>
    <row r="47" spans="2:5" x14ac:dyDescent="0.4">
      <c r="B47" s="70" t="str">
        <f>'Analyse des réponses'!H135</f>
        <v>92 réponses favorable au projet</v>
      </c>
      <c r="C47" s="71"/>
      <c r="D47" s="71"/>
      <c r="E47" s="72"/>
    </row>
    <row r="48" spans="2:5" x14ac:dyDescent="0.4">
      <c r="B48" s="70" t="str">
        <f>'Analyse des réponses'!H136</f>
        <v>6 réponses défavorable au projet</v>
      </c>
      <c r="C48" s="71"/>
      <c r="D48" s="71"/>
      <c r="E48" s="72"/>
    </row>
    <row r="49" spans="2:5" x14ac:dyDescent="0.4">
      <c r="B49" s="70" t="str">
        <f>'Analyse des réponses'!H137</f>
        <v>36 réponses sans avis</v>
      </c>
      <c r="C49" s="71"/>
      <c r="D49" s="71"/>
      <c r="E49" s="72"/>
    </row>
    <row r="50" spans="2:5" x14ac:dyDescent="0.4">
      <c r="B50" s="91"/>
      <c r="C50" s="92"/>
      <c r="D50" s="92"/>
      <c r="E50" s="93"/>
    </row>
    <row r="51" spans="2:5" x14ac:dyDescent="0.4">
      <c r="B51" s="76" t="str">
        <f>'Analyse des réponses'!H141</f>
        <v>Propositions et remarques  diverses</v>
      </c>
      <c r="C51" s="77"/>
      <c r="D51" s="77"/>
      <c r="E51" s="78"/>
    </row>
    <row r="52" spans="2:5" x14ac:dyDescent="0.4">
      <c r="B52" s="91" t="str">
        <f>'Analyse des réponses'!H142</f>
        <v>Reconstruction mais avec un seul étage / Bâtiments pas trop elevés (x3 réponses)</v>
      </c>
      <c r="C52" s="92"/>
      <c r="D52" s="92"/>
      <c r="E52" s="93"/>
    </row>
    <row r="53" spans="2:5" x14ac:dyDescent="0.4">
      <c r="B53" s="91" t="str">
        <f>'Analyse des réponses'!H143</f>
        <v>Bâtiment avec des materiaux renouvelables</v>
      </c>
      <c r="C53" s="92"/>
      <c r="D53" s="92"/>
      <c r="E53" s="93"/>
    </row>
    <row r="54" spans="2:5" x14ac:dyDescent="0.4">
      <c r="B54" s="91" t="str">
        <f>'Analyse des réponses'!H144</f>
        <v>il afut prévoir de "reloger" les associations et la bibliothèque. (x2 réponses)</v>
      </c>
      <c r="C54" s="92"/>
      <c r="D54" s="92"/>
      <c r="E54" s="93"/>
    </row>
    <row r="55" spans="2:5" x14ac:dyDescent="0.4">
      <c r="B55" s="91" t="str">
        <f>'Analyse des réponses'!H145</f>
        <v>Conserver le charme et l'âme des lieux (x5 réponses)</v>
      </c>
      <c r="C55" s="92"/>
      <c r="D55" s="92"/>
      <c r="E55" s="93"/>
    </row>
    <row r="56" spans="2:5" x14ac:dyDescent="0.4">
      <c r="B56" s="91" t="str">
        <f>'Analyse des réponses'!H146</f>
        <v>Rajouter des commerces en pied d'immeuble (Boulangerie, épicerie…)</v>
      </c>
      <c r="C56" s="92"/>
      <c r="D56" s="92"/>
      <c r="E56" s="93"/>
    </row>
    <row r="57" spans="2:5" x14ac:dyDescent="0.4">
      <c r="B57" s="91" t="str">
        <f>'Analyse des réponses'!H147</f>
        <v>Ouvrir l'immeuble au quartier</v>
      </c>
      <c r="C57" s="92"/>
      <c r="D57" s="92"/>
      <c r="E57" s="93"/>
    </row>
    <row r="58" spans="2:5" x14ac:dyDescent="0.4">
      <c r="B58" s="91" t="str">
        <f>'Analyse des réponses'!H148</f>
        <v>Favoriser l'accès au familles</v>
      </c>
      <c r="C58" s="92"/>
      <c r="D58" s="92"/>
      <c r="E58" s="93"/>
    </row>
    <row r="59" spans="2:5" x14ac:dyDescent="0.4">
      <c r="B59" s="91" t="str">
        <f>'Analyse des réponses'!H149</f>
        <v>Concertatipon avec les créche nécessaire</v>
      </c>
      <c r="C59" s="92"/>
      <c r="D59" s="92"/>
      <c r="E59" s="93"/>
    </row>
    <row r="60" spans="2:5" x14ac:dyDescent="0.4">
      <c r="B60" s="91" t="str">
        <f>'Analyse des réponses'!H150</f>
        <v>Création d'un pôle culturel mieux équipé</v>
      </c>
      <c r="C60" s="92"/>
      <c r="D60" s="92"/>
      <c r="E60" s="93"/>
    </row>
    <row r="61" spans="2:5" x14ac:dyDescent="0.4">
      <c r="B61" s="91" t="str">
        <f>'Analyse des réponses'!H151</f>
        <v>Rénovation plutôt que démolition reconstruction</v>
      </c>
      <c r="C61" s="92"/>
      <c r="D61" s="92"/>
      <c r="E61" s="93"/>
    </row>
    <row r="62" spans="2:5" ht="13" thickBot="1" x14ac:dyDescent="0.45">
      <c r="B62" s="95"/>
      <c r="C62" s="96"/>
      <c r="D62" s="96"/>
      <c r="E62" s="97"/>
    </row>
    <row r="63" spans="2:5" x14ac:dyDescent="0.4">
      <c r="B63" s="60"/>
      <c r="C63" s="60"/>
      <c r="D63" s="60"/>
      <c r="E63" s="60"/>
    </row>
    <row r="64" spans="2:5" x14ac:dyDescent="0.4">
      <c r="B64" s="98"/>
      <c r="C64" s="98"/>
      <c r="D64" s="98"/>
      <c r="E64" s="98"/>
    </row>
    <row r="65" spans="2:5" ht="13" thickBot="1" x14ac:dyDescent="0.45">
      <c r="B65" s="98"/>
      <c r="C65" s="98"/>
      <c r="D65" s="98"/>
      <c r="E65" s="98"/>
    </row>
    <row r="66" spans="2:5" x14ac:dyDescent="0.4">
      <c r="B66" s="84" t="str">
        <f>'Analyse des réponses'!I134</f>
        <v>Projet de remise aux normes de l'école des beaux-arts et réouverture sur le quartier</v>
      </c>
      <c r="C66" s="85"/>
      <c r="D66" s="85"/>
      <c r="E66" s="86"/>
    </row>
    <row r="67" spans="2:5" x14ac:dyDescent="0.4">
      <c r="B67" s="70" t="str">
        <f>'Analyse des réponses'!I135</f>
        <v>114 réponses favorable au projet</v>
      </c>
      <c r="C67" s="71"/>
      <c r="D67" s="71"/>
      <c r="E67" s="72"/>
    </row>
    <row r="68" spans="2:5" x14ac:dyDescent="0.4">
      <c r="B68" s="70" t="str">
        <f>'Analyse des réponses'!I136</f>
        <v>4 réponses défavorable au projet</v>
      </c>
      <c r="C68" s="71"/>
      <c r="D68" s="71"/>
      <c r="E68" s="72"/>
    </row>
    <row r="69" spans="2:5" x14ac:dyDescent="0.4">
      <c r="B69" s="70" t="str">
        <f>'Analyse des réponses'!I137</f>
        <v>16 réponses sans avis</v>
      </c>
      <c r="C69" s="71"/>
      <c r="D69" s="71"/>
      <c r="E69" s="72"/>
    </row>
    <row r="70" spans="2:5" x14ac:dyDescent="0.4">
      <c r="B70" s="91"/>
      <c r="C70" s="92"/>
      <c r="D70" s="92"/>
      <c r="E70" s="93"/>
    </row>
    <row r="71" spans="2:5" x14ac:dyDescent="0.4">
      <c r="B71" s="76" t="str">
        <f>'Analyse des réponses'!I141</f>
        <v>Propositions et remarques  diverses</v>
      </c>
      <c r="C71" s="77"/>
      <c r="D71" s="77"/>
      <c r="E71" s="78"/>
    </row>
    <row r="72" spans="2:5" x14ac:dyDescent="0.4">
      <c r="B72" s="91" t="str">
        <f>'Analyse des réponses'!I142</f>
        <v>Préservation du patrimoine</v>
      </c>
      <c r="C72" s="92"/>
      <c r="D72" s="92"/>
      <c r="E72" s="93"/>
    </row>
    <row r="73" spans="2:5" x14ac:dyDescent="0.4">
      <c r="B73" s="91" t="str">
        <f>'Analyse des réponses'!I143</f>
        <v>il faut déplacer l'Ecole et en profiter pour faire l'extension du jardin Vendôme (x3 réponses)</v>
      </c>
      <c r="C73" s="92"/>
      <c r="D73" s="92"/>
      <c r="E73" s="93"/>
    </row>
    <row r="74" spans="2:5" x14ac:dyDescent="0.4">
      <c r="B74" s="91" t="str">
        <f>'Analyse des réponses'!I144</f>
        <v>Il faut que cette école devienne un centre culturel avec access pour les gens qui habitent dans le cartier.....plus de interaction !!!!</v>
      </c>
      <c r="C74" s="92"/>
      <c r="D74" s="92"/>
      <c r="E74" s="93"/>
    </row>
    <row r="75" spans="2:5" x14ac:dyDescent="0.4">
      <c r="B75" s="91" t="str">
        <f>'Analyse des réponses'!I145</f>
        <v xml:space="preserve"> mettre fin à l isolement de l école (x</v>
      </c>
      <c r="C75" s="92"/>
      <c r="D75" s="92"/>
      <c r="E75" s="93"/>
    </row>
    <row r="76" spans="2:5" x14ac:dyDescent="0.4">
      <c r="B76" s="91" t="str">
        <f>'Analyse des réponses'!I146</f>
        <v>Ouverture complète de l'école sur le quartier utilisation des locaux ouverte à d'autres activité (bibliothéque, conférences...)</v>
      </c>
      <c r="C76" s="92"/>
      <c r="D76" s="92"/>
      <c r="E76" s="93"/>
    </row>
    <row r="77" spans="2:5" x14ac:dyDescent="0.4">
      <c r="B77" s="91" t="str">
        <f>'Analyse des réponses'!I147</f>
        <v>A condition de laisser tous les arbres et de replanter des arbres partout</v>
      </c>
      <c r="C77" s="92"/>
      <c r="D77" s="92"/>
      <c r="E77" s="93"/>
    </row>
    <row r="78" spans="2:5" ht="13" thickBot="1" x14ac:dyDescent="0.45">
      <c r="B78" s="99" t="str">
        <f>'Analyse des réponses'!I148</f>
        <v xml:space="preserve"> ouverture d'espace culturel et communication auprès des riverains du quartier.</v>
      </c>
      <c r="C78" s="100"/>
      <c r="D78" s="100"/>
      <c r="E78" s="101"/>
    </row>
    <row r="79" spans="2:5" x14ac:dyDescent="0.4">
      <c r="B79" s="92"/>
      <c r="C79" s="92"/>
      <c r="D79" s="92"/>
      <c r="E79" s="92"/>
    </row>
    <row r="80" spans="2:5" ht="13" thickBot="1" x14ac:dyDescent="0.45">
      <c r="B80" s="92"/>
      <c r="C80" s="92"/>
      <c r="D80" s="92"/>
      <c r="E80" s="92"/>
    </row>
    <row r="81" spans="2:5" ht="13.25" customHeight="1" x14ac:dyDescent="0.4">
      <c r="B81" s="84" t="str">
        <f>'Analyse des réponses'!J134</f>
        <v>Projet pour le Jardin du Pavillon Gauffredy (actuel tribunal des prud'hommes)</v>
      </c>
      <c r="C81" s="85"/>
      <c r="D81" s="85"/>
      <c r="E81" s="86"/>
    </row>
    <row r="82" spans="2:5" x14ac:dyDescent="0.4">
      <c r="B82" s="91" t="str">
        <f>'Analyse des réponses'!J135</f>
        <v>88 réponses : Création d'une réserve naturelle type forêt en centre ville</v>
      </c>
      <c r="C82" s="92"/>
      <c r="D82" s="92"/>
      <c r="E82" s="93"/>
    </row>
    <row r="83" spans="2:5" x14ac:dyDescent="0.4">
      <c r="B83" s="91" t="str">
        <f>'Analyse des réponses'!J136</f>
        <v>45 réponses : Création d’un parc de jeux pour les enfants</v>
      </c>
      <c r="C83" s="92"/>
      <c r="D83" s="92"/>
      <c r="E83" s="93"/>
    </row>
    <row r="84" spans="2:5" x14ac:dyDescent="0.4">
      <c r="B84" s="91" t="str">
        <f>'Analyse des réponses'!J137</f>
        <v>40 réponses : Création d'un parc de type Jardin à la Française devant le Pavillon</v>
      </c>
      <c r="C84" s="92"/>
      <c r="D84" s="92"/>
      <c r="E84" s="93"/>
    </row>
    <row r="85" spans="2:5" x14ac:dyDescent="0.4">
      <c r="B85" s="91" t="str">
        <f>'Analyse des réponses'!J138</f>
        <v>15 réponses : Création d'un parc pour les chiens</v>
      </c>
      <c r="C85" s="92"/>
      <c r="D85" s="92"/>
      <c r="E85" s="93"/>
    </row>
    <row r="86" spans="2:5" x14ac:dyDescent="0.4">
      <c r="B86" s="91" t="str">
        <f>'Analyse des réponses'!J139</f>
        <v>16 réponses : Potager/Jardin partagé</v>
      </c>
      <c r="C86" s="92"/>
      <c r="D86" s="92"/>
      <c r="E86" s="93"/>
    </row>
    <row r="87" spans="2:5" x14ac:dyDescent="0.4">
      <c r="B87" s="91" t="str">
        <f>'Analyse des réponses'!J140</f>
        <v>3 réponses : Espace vert pour pique nique dans l'herbe</v>
      </c>
      <c r="C87" s="92"/>
      <c r="D87" s="92"/>
      <c r="E87" s="93"/>
    </row>
    <row r="88" spans="2:5" x14ac:dyDescent="0.4">
      <c r="B88" s="91" t="str">
        <f>'Analyse des réponses'!J141</f>
        <v>3 réponses : Contre l'ouverture au chiens</v>
      </c>
      <c r="C88" s="92"/>
      <c r="D88" s="92"/>
      <c r="E88" s="93"/>
    </row>
    <row r="89" spans="2:5" x14ac:dyDescent="0.4">
      <c r="B89" s="91" t="str">
        <f>'Analyse des réponses'!J142</f>
        <v>2 réponses : Mise en place de terrains de pétanque</v>
      </c>
      <c r="C89" s="92"/>
      <c r="D89" s="92"/>
      <c r="E89" s="93"/>
    </row>
    <row r="90" spans="2:5" x14ac:dyDescent="0.4">
      <c r="B90" s="91" t="str">
        <f>'Analyse des réponses'!J143</f>
        <v xml:space="preserve">1 réponse : un lieu mis à disposition ponctuellement pour les associations du quartier </v>
      </c>
      <c r="C90" s="92"/>
      <c r="D90" s="92"/>
      <c r="E90" s="93"/>
    </row>
    <row r="91" spans="2:5" x14ac:dyDescent="0.4">
      <c r="B91" s="91" t="str">
        <f>'Analyse des réponses'!J144</f>
        <v>1 réponse : ce jardin est petit, donc attention aux effets d'échelle, il doit être une réponse au pavillon qu'il complète, et apporter de la quiétude</v>
      </c>
      <c r="C91" s="92"/>
      <c r="D91" s="92"/>
      <c r="E91" s="93"/>
    </row>
    <row r="92" spans="2:5" x14ac:dyDescent="0.4">
      <c r="B92" s="91" t="str">
        <f>'Analyse des réponses'!J145</f>
        <v>1 réponse : Parcour santé</v>
      </c>
      <c r="C92" s="92"/>
      <c r="D92" s="92"/>
      <c r="E92" s="93"/>
    </row>
    <row r="93" spans="2:5" x14ac:dyDescent="0.4">
      <c r="B93" s="91" t="str">
        <f>'Analyse des réponses'!J146</f>
        <v>1 réponse : Ruches ( abeilles)  avec assorti d'un projet sensibilisation et initiation pour tous</v>
      </c>
      <c r="C93" s="92"/>
      <c r="D93" s="92"/>
      <c r="E93" s="93"/>
    </row>
    <row r="94" spans="2:5" x14ac:dyDescent="0.4">
      <c r="B94" s="57" t="str">
        <f>'Analyse des réponses'!J147</f>
        <v>6 réponses sans avis</v>
      </c>
      <c r="C94" s="58"/>
      <c r="D94" s="58"/>
      <c r="E94" s="59"/>
    </row>
    <row r="95" spans="2:5" ht="13" thickBot="1" x14ac:dyDescent="0.45">
      <c r="B95" s="99"/>
      <c r="C95" s="100"/>
      <c r="D95" s="100"/>
      <c r="E95" s="101"/>
    </row>
    <row r="96" spans="2:5" x14ac:dyDescent="0.4">
      <c r="B96" s="92"/>
      <c r="C96" s="92"/>
      <c r="D96" s="92"/>
      <c r="E96" s="92"/>
    </row>
    <row r="97" spans="2:5" ht="13" thickBot="1" x14ac:dyDescent="0.45">
      <c r="B97" s="92"/>
      <c r="C97" s="92"/>
      <c r="D97" s="92"/>
      <c r="E97" s="92"/>
    </row>
    <row r="98" spans="2:5" ht="13.25" customHeight="1" x14ac:dyDescent="0.4">
      <c r="B98" s="84" t="str">
        <f>'Analyse des réponses'!K134</f>
        <v xml:space="preserve">Projet d'escalier pour relier la rue Emile Tavan et l'impasse Vendôme </v>
      </c>
      <c r="C98" s="85"/>
      <c r="D98" s="85"/>
      <c r="E98" s="86"/>
    </row>
    <row r="99" spans="2:5" x14ac:dyDescent="0.4">
      <c r="B99" s="70" t="str">
        <f>'Analyse des réponses'!K135</f>
        <v>89 réponses favorable au projet</v>
      </c>
      <c r="C99" s="71"/>
      <c r="D99" s="71"/>
      <c r="E99" s="72"/>
    </row>
    <row r="100" spans="2:5" x14ac:dyDescent="0.4">
      <c r="B100" s="70" t="str">
        <f>'Analyse des réponses'!K136</f>
        <v>5 réponses défavorable au projet</v>
      </c>
      <c r="C100" s="71"/>
      <c r="D100" s="71"/>
      <c r="E100" s="72"/>
    </row>
    <row r="101" spans="2:5" x14ac:dyDescent="0.4">
      <c r="B101" s="70" t="str">
        <f>'Analyse des réponses'!K137</f>
        <v>39 réponses sans avis</v>
      </c>
      <c r="C101" s="71"/>
      <c r="D101" s="71"/>
      <c r="E101" s="72"/>
    </row>
    <row r="102" spans="2:5" x14ac:dyDescent="0.4">
      <c r="B102" s="91"/>
      <c r="C102" s="92"/>
      <c r="D102" s="92"/>
      <c r="E102" s="93"/>
    </row>
    <row r="103" spans="2:5" x14ac:dyDescent="0.4">
      <c r="B103" s="76" t="str">
        <f>'Analyse des réponses'!K141</f>
        <v>Propositions et remarques  diverses</v>
      </c>
      <c r="C103" s="77"/>
      <c r="D103" s="77"/>
      <c r="E103" s="78"/>
    </row>
    <row r="104" spans="2:5" x14ac:dyDescent="0.4">
      <c r="B104" s="91" t="str">
        <f>'Analyse des réponses'!K142</f>
        <v xml:space="preserve">3 réponses : Avec améangement pour PMR </v>
      </c>
      <c r="C104" s="92"/>
      <c r="D104" s="92"/>
      <c r="E104" s="93"/>
    </row>
    <row r="105" spans="2:5" x14ac:dyDescent="0.4">
      <c r="B105" s="91" t="str">
        <f>'Analyse des réponses'!K143</f>
        <v>1 réponse : j'habite au 10 impasse Vendome et ce projet va causer des nuisances et un problème de circulation et accès</v>
      </c>
      <c r="C105" s="92"/>
      <c r="D105" s="92"/>
      <c r="E105" s="93"/>
    </row>
    <row r="106" spans="2:5" ht="13" thickBot="1" x14ac:dyDescent="0.45">
      <c r="B106" s="99"/>
      <c r="C106" s="100"/>
      <c r="D106" s="100"/>
      <c r="E106" s="101"/>
    </row>
    <row r="107" spans="2:5" ht="13" thickBot="1" x14ac:dyDescent="0.45">
      <c r="B107" s="92"/>
      <c r="C107" s="92"/>
      <c r="D107" s="92"/>
      <c r="E107" s="92"/>
    </row>
    <row r="108" spans="2:5" x14ac:dyDescent="0.4">
      <c r="B108" s="84" t="str">
        <f>'Analyse des réponses'!L134</f>
        <v>Aménagement routier du tronçon sud du Cours Sextius ?</v>
      </c>
      <c r="C108" s="85"/>
      <c r="D108" s="85"/>
      <c r="E108" s="86"/>
    </row>
    <row r="109" spans="2:5" x14ac:dyDescent="0.4">
      <c r="B109" s="91" t="str">
        <f>'Analyse des réponses'!L135</f>
        <v>57 réponses : A double sens : accès uniquement par le sud (depuis le Bd de la République) avec giratoire au niveau de la fontaine Pascal</v>
      </c>
      <c r="C109" s="92"/>
      <c r="D109" s="92"/>
      <c r="E109" s="93"/>
    </row>
    <row r="110" spans="2:5" x14ac:dyDescent="0.4">
      <c r="B110" s="91" t="str">
        <f>'Analyse des réponses'!L136</f>
        <v>52 réponses : Cours Sextius piéton avec bornes pour les riverains et les commerçants</v>
      </c>
      <c r="C110" s="92"/>
      <c r="D110" s="92"/>
      <c r="E110" s="93"/>
    </row>
    <row r="111" spans="2:5" x14ac:dyDescent="0.4">
      <c r="B111" s="91" t="str">
        <f>'Analyse des réponses'!L137</f>
        <v>25 réponses : A sens unique vers le sud avec accès au Cours par la rue Lisse des Cordelier</v>
      </c>
      <c r="C111" s="92"/>
      <c r="D111" s="92"/>
      <c r="E111" s="93"/>
    </row>
    <row r="112" spans="2:5" x14ac:dyDescent="0.4">
      <c r="B112" s="91" t="str">
        <f>'Analyse des réponses'!L138</f>
        <v>6 réponses : Rue des cordelier à double sens entre la rue lisse des cordelier et la rue de la Treille pour permettre un accès par le nord</v>
      </c>
      <c r="C112" s="92"/>
      <c r="D112" s="92"/>
      <c r="E112" s="93"/>
    </row>
    <row r="113" spans="2:5" x14ac:dyDescent="0.4">
      <c r="B113" s="91" t="str">
        <f>'Analyse des réponses'!L139</f>
        <v>1 réponse : Attention : La rue Lisse des Cordeliers est trop étroite pour certains véhicules</v>
      </c>
      <c r="C113" s="92"/>
      <c r="D113" s="92"/>
      <c r="E113" s="93"/>
    </row>
    <row r="114" spans="2:5" x14ac:dyDescent="0.4">
      <c r="B114" s="91" t="str">
        <f>'Analyse des réponses'!L140</f>
        <v>1 réponse : A double sens avec la rue lisse des Cordeliers semi piétonne</v>
      </c>
      <c r="C114" s="92"/>
      <c r="D114" s="92"/>
      <c r="E114" s="93"/>
    </row>
    <row r="115" spans="2:5" x14ac:dyDescent="0.4">
      <c r="B115" s="91" t="str">
        <f>'Analyse des réponses'!L141</f>
        <v xml:space="preserve">1 réponse : Déplacement de la fontaine au centre du cours </v>
      </c>
      <c r="C115" s="92"/>
      <c r="D115" s="92"/>
      <c r="E115" s="93"/>
    </row>
    <row r="116" spans="2:5" x14ac:dyDescent="0.4">
      <c r="B116" s="91" t="str">
        <f>'Analyse des réponses'!L142</f>
        <v xml:space="preserve">1 réponse : accès pour nos clients </v>
      </c>
      <c r="C116" s="92"/>
      <c r="D116" s="92"/>
      <c r="E116" s="93"/>
    </row>
    <row r="117" spans="2:5" x14ac:dyDescent="0.4">
      <c r="B117" s="91" t="str">
        <f>'Analyse des réponses'!L143</f>
        <v>1 réponse :  toute la ville historique doit être piétonne, avec accès riverains, livraisons, sécurité, avec horaires bien définis (8h/12h ?)</v>
      </c>
      <c r="C117" s="92"/>
      <c r="D117" s="92"/>
      <c r="E117" s="93"/>
    </row>
    <row r="118" spans="2:5" ht="13" thickBot="1" x14ac:dyDescent="0.45">
      <c r="B118" s="99" t="str">
        <f>'Analyse des réponses'!L144</f>
        <v>6 réponses sans avis</v>
      </c>
      <c r="C118" s="100"/>
      <c r="D118" s="100"/>
      <c r="E118" s="101"/>
    </row>
    <row r="119" spans="2:5" x14ac:dyDescent="0.4">
      <c r="B119" s="92"/>
      <c r="C119" s="92"/>
      <c r="D119" s="92"/>
      <c r="E119" s="92"/>
    </row>
    <row r="120" spans="2:5" ht="13" thickBot="1" x14ac:dyDescent="0.45">
      <c r="B120" s="92"/>
      <c r="C120" s="92"/>
      <c r="D120" s="92"/>
      <c r="E120" s="92"/>
    </row>
    <row r="121" spans="2:5" x14ac:dyDescent="0.4">
      <c r="B121" s="84" t="str">
        <f>'Analyse des réponses'!M134</f>
        <v>Aménagement routier du tronçon nord du Cours Sextius ?</v>
      </c>
      <c r="C121" s="85"/>
      <c r="D121" s="85"/>
      <c r="E121" s="86"/>
    </row>
    <row r="122" spans="2:5" x14ac:dyDescent="0.4">
      <c r="B122" s="91" t="str">
        <f>'Analyse des réponses'!M135</f>
        <v>62 réponses : Uniquement diabelines et riverains (borne)</v>
      </c>
      <c r="C122" s="92"/>
      <c r="D122" s="92"/>
      <c r="E122" s="93"/>
    </row>
    <row r="123" spans="2:5" x14ac:dyDescent="0.4">
      <c r="B123" s="91" t="str">
        <f>'Analyse des réponses'!M136</f>
        <v>40 réponses : Interdit à la circulation sauf pour les riverains (borne)</v>
      </c>
      <c r="C123" s="92"/>
      <c r="D123" s="92"/>
      <c r="E123" s="93"/>
    </row>
    <row r="124" spans="2:5" x14ac:dyDescent="0.4">
      <c r="B124" s="91" t="str">
        <f>'Analyse des réponses'!M137</f>
        <v>31 réponses : Piéton : non circulable à tout véhicule (uniquement piétons et piste cyclable)</v>
      </c>
      <c r="C124" s="92"/>
      <c r="D124" s="92"/>
      <c r="E124" s="93"/>
    </row>
    <row r="125" spans="2:5" x14ac:dyDescent="0.4">
      <c r="B125" s="91" t="str">
        <f>'Analyse des réponses'!M138</f>
        <v>27 réponses : Mise en place d'une voie à double sens jusqu'à l'hôtel du globe (accès parking) puis borne riverain</v>
      </c>
      <c r="C125" s="92"/>
      <c r="D125" s="92"/>
      <c r="E125" s="93"/>
    </row>
    <row r="126" spans="2:5" x14ac:dyDescent="0.4">
      <c r="B126" s="91" t="str">
        <f>'Analyse des réponses'!M139</f>
        <v>2 réponses :Borne  avec accès autorisé pour les commerçants et personnes travaillant dans le quartier, pas uniquement riverains</v>
      </c>
      <c r="C126" s="92"/>
      <c r="D126" s="92"/>
      <c r="E126" s="93"/>
    </row>
    <row r="127" spans="2:5" x14ac:dyDescent="0.4">
      <c r="B127" s="91" t="str">
        <f>'Analyse des réponses'!M140</f>
        <v>1 réponse : accessible à tous sauf gros bus et camions.</v>
      </c>
      <c r="C127" s="92"/>
      <c r="D127" s="92"/>
      <c r="E127" s="93"/>
    </row>
    <row r="128" spans="2:5" x14ac:dyDescent="0.4">
      <c r="B128" s="91" t="str">
        <f>'Analyse des réponses'!M141</f>
        <v>1 réponse : place de livraison pour les commerçants et riverains</v>
      </c>
      <c r="C128" s="92"/>
      <c r="D128" s="92"/>
      <c r="E128" s="93"/>
    </row>
    <row r="129" spans="2:5" x14ac:dyDescent="0.4">
      <c r="B129" s="91" t="str">
        <f>'Analyse des réponses'!M142</f>
        <v>1 réponse : Avec un accès aussi pour les maréchais tout en limitant au maximum la circulation.</v>
      </c>
      <c r="C129" s="92"/>
      <c r="D129" s="92"/>
      <c r="E129" s="93"/>
    </row>
    <row r="130" spans="2:5" x14ac:dyDescent="0.4">
      <c r="B130" s="91" t="str">
        <f>'Analyse des réponses'!M144</f>
        <v>1 réponse : Uniquement pour les Diablines et les voitures</v>
      </c>
      <c r="C130" s="92"/>
      <c r="D130" s="92"/>
      <c r="E130" s="93"/>
    </row>
    <row r="131" spans="2:5" x14ac:dyDescent="0.4">
      <c r="B131" s="91" t="str">
        <f>'Analyse des réponses'!M145</f>
        <v xml:space="preserve">1 répinse : l'acces au parking de l'hôtel du globe est autorisé uniquement pour les clients munis d'une autorisation délivrée par l'hôtel (code à usage unique) </v>
      </c>
      <c r="C131" s="92"/>
      <c r="D131" s="92"/>
      <c r="E131" s="93"/>
    </row>
    <row r="132" spans="2:5" ht="13" thickBot="1" x14ac:dyDescent="0.45">
      <c r="B132" s="99" t="str">
        <f>'Analyse des réponses'!M146</f>
        <v>5 réponses sans avis</v>
      </c>
      <c r="C132" s="100"/>
      <c r="D132" s="100"/>
      <c r="E132" s="101"/>
    </row>
    <row r="133" spans="2:5" x14ac:dyDescent="0.4">
      <c r="B133" s="92"/>
      <c r="C133" s="92"/>
      <c r="D133" s="92"/>
      <c r="E133" s="92"/>
    </row>
    <row r="134" spans="2:5" ht="13" thickBot="1" x14ac:dyDescent="0.45">
      <c r="B134" s="92"/>
      <c r="C134" s="92"/>
      <c r="D134" s="92"/>
      <c r="E134" s="92"/>
    </row>
    <row r="135" spans="2:5" x14ac:dyDescent="0.4">
      <c r="B135" s="84" t="str">
        <f>'Analyse des réponses'!N134</f>
        <v>Stationnement sur le cours Sexitus</v>
      </c>
      <c r="C135" s="85"/>
      <c r="D135" s="85"/>
      <c r="E135" s="86"/>
    </row>
    <row r="136" spans="2:5" x14ac:dyDescent="0.4">
      <c r="B136" s="91" t="str">
        <f>'Analyse des réponses'!N135</f>
        <v>69 réponses : Prévoir une voie de dépose minute pour l'école Sextius à proximité de la fontaine Pascal</v>
      </c>
      <c r="C136" s="92"/>
      <c r="D136" s="92"/>
      <c r="E136" s="93"/>
    </row>
    <row r="137" spans="2:5" x14ac:dyDescent="0.4">
      <c r="B137" s="91" t="str">
        <f>'Analyse des réponses'!N136</f>
        <v>47 réponses : Ne proposer que des places de stationnement à durée limitée pour l'accés aux commerçants et des places de livraison</v>
      </c>
      <c r="C137" s="92"/>
      <c r="D137" s="92"/>
      <c r="E137" s="93"/>
    </row>
    <row r="138" spans="2:5" x14ac:dyDescent="0.4">
      <c r="B138" s="91" t="str">
        <f>'Analyse des réponses'!N137</f>
        <v>28 réponses : Conserver le même nombre de places qu'actuellement (env. 60 places en épis)</v>
      </c>
      <c r="C138" s="92"/>
      <c r="D138" s="92"/>
      <c r="E138" s="93"/>
    </row>
    <row r="139" spans="2:5" x14ac:dyDescent="0.4">
      <c r="B139" s="91" t="str">
        <f>'Analyse des réponses'!N138</f>
        <v>28 réponses : Supprimer complétement le stationnement, ne conserver que des places de livraison</v>
      </c>
      <c r="C139" s="92"/>
      <c r="D139" s="92"/>
      <c r="E139" s="93"/>
    </row>
    <row r="140" spans="2:5" x14ac:dyDescent="0.4">
      <c r="B140" s="91" t="str">
        <f>'Analyse des réponses'!N139</f>
        <v>25 réponses : Réduire le nombre de places de parking (30 places en créneau)</v>
      </c>
      <c r="C140" s="92"/>
      <c r="D140" s="92"/>
      <c r="E140" s="93"/>
    </row>
    <row r="141" spans="2:5" x14ac:dyDescent="0.4">
      <c r="B141" s="91" t="str">
        <f>'Analyse des réponses'!N140</f>
        <v>1 réponse : rajouter des places de parking, No parking / No business</v>
      </c>
      <c r="C141" s="92"/>
      <c r="D141" s="92"/>
      <c r="E141" s="93"/>
    </row>
    <row r="142" spans="2:5" x14ac:dyDescent="0.4">
      <c r="B142" s="91" t="str">
        <f>'Analyse des réponses'!N141</f>
        <v>1 réponse : Réserver le stationnement pour les commerçants</v>
      </c>
      <c r="C142" s="92"/>
      <c r="D142" s="92"/>
      <c r="E142" s="93"/>
    </row>
    <row r="143" spans="2:5" x14ac:dyDescent="0.4">
      <c r="B143" s="91" t="str">
        <f>'Analyse des réponses'!N142</f>
        <v>1 réponse : Stop aux places réservés aux mariages</v>
      </c>
      <c r="C143" s="92"/>
      <c r="D143" s="92"/>
      <c r="E143" s="93"/>
    </row>
    <row r="144" spans="2:5" x14ac:dyDescent="0.4">
      <c r="B144" s="102" t="str">
        <f>'Analyse des réponses'!N143</f>
        <v>1 réponse : Actuellement des places sont réservées depuis peu pour les transporteurs de fonds et ne sont jamais jamais utilisées !! ils se garent en double file. Ce serait vrmt mieux et plus esthétique de les libérer.</v>
      </c>
      <c r="C144" s="103"/>
      <c r="D144" s="103"/>
      <c r="E144" s="104"/>
    </row>
    <row r="145" spans="2:5" x14ac:dyDescent="0.4">
      <c r="B145" s="91" t="str">
        <f>'Analyse des réponses'!N144</f>
        <v>1 réponse : Et privilégier les bornes de chargement électriques si vous décidez de garder les places</v>
      </c>
      <c r="C145" s="92"/>
      <c r="D145" s="92"/>
      <c r="E145" s="93"/>
    </row>
    <row r="146" spans="2:5" x14ac:dyDescent="0.4">
      <c r="B146" s="91" t="str">
        <f>'Analyse des réponses'!N145</f>
        <v>1 réponse : stationnement des 2 roues sans contraintes car favorisent le flux chez les pro et commercants</v>
      </c>
      <c r="C146" s="92"/>
      <c r="D146" s="92"/>
      <c r="E146" s="93"/>
    </row>
    <row r="147" spans="2:5" x14ac:dyDescent="0.4">
      <c r="B147" s="91" t="str">
        <f>'Analyse des réponses'!N146</f>
        <v xml:space="preserve">1 réponse : Mixite des stationnements exemple cote droit statiionnement limité pour rotation des places et acces aux commercants et gauche stationnement emplacement classique  </v>
      </c>
      <c r="C147" s="92"/>
      <c r="D147" s="92"/>
      <c r="E147" s="93"/>
    </row>
    <row r="148" spans="2:5" x14ac:dyDescent="0.4">
      <c r="B148" s="91" t="str">
        <f>'Analyse des réponses'!N147</f>
        <v>7 réponses sans avis</v>
      </c>
      <c r="C148" s="92"/>
      <c r="D148" s="92"/>
      <c r="E148" s="93"/>
    </row>
    <row r="149" spans="2:5" ht="13" thickBot="1" x14ac:dyDescent="0.45">
      <c r="B149" s="99"/>
      <c r="C149" s="100"/>
      <c r="D149" s="100"/>
      <c r="E149" s="101"/>
    </row>
    <row r="150" spans="2:5" ht="13" thickBot="1" x14ac:dyDescent="0.45">
      <c r="B150" s="92"/>
      <c r="C150" s="92"/>
      <c r="D150" s="92"/>
      <c r="E150" s="92"/>
    </row>
    <row r="151" spans="2:5" x14ac:dyDescent="0.4">
      <c r="B151" s="84" t="str">
        <f>'Analyse des réponses'!O134</f>
        <v>Equipements du Cours Sextius</v>
      </c>
      <c r="C151" s="85"/>
      <c r="D151" s="85"/>
      <c r="E151" s="86"/>
    </row>
    <row r="152" spans="2:5" x14ac:dyDescent="0.4">
      <c r="B152" s="91" t="str">
        <f>'Analyse des réponses'!O135</f>
        <v>106 réponses : Mise en place de collectes de tri sélectifs (conteneurs habillés ou enterrés)</v>
      </c>
      <c r="C152" s="92"/>
      <c r="D152" s="92"/>
      <c r="E152" s="93"/>
    </row>
    <row r="153" spans="2:5" x14ac:dyDescent="0.4">
      <c r="B153" s="91" t="str">
        <f>'Analyse des réponses'!O136</f>
        <v>110 réponses : Rénovation et mise en valeur des fontaines et lavoirs</v>
      </c>
      <c r="C153" s="92"/>
      <c r="D153" s="92"/>
      <c r="E153" s="93"/>
    </row>
    <row r="154" spans="2:5" x14ac:dyDescent="0.4">
      <c r="B154" s="91" t="str">
        <f>'Analyse des réponses'!O137</f>
        <v>103 réponses : Sauvegarde et protection des platanes existant</v>
      </c>
      <c r="C154" s="92"/>
      <c r="D154" s="92"/>
      <c r="E154" s="93"/>
    </row>
    <row r="155" spans="2:5" x14ac:dyDescent="0.4">
      <c r="B155" s="91" t="str">
        <f>'Analyse des réponses'!O138</f>
        <v>99 réponses : Végétalisation supplémentaire du Cours</v>
      </c>
      <c r="C155" s="92"/>
      <c r="D155" s="92"/>
      <c r="E155" s="93"/>
    </row>
    <row r="156" spans="2:5" x14ac:dyDescent="0.4">
      <c r="B156" s="91" t="str">
        <f>'Analyse des réponses'!O139</f>
        <v>88 réponses : Elargir les trottoirs piétons (sans bordure de trottoirs)</v>
      </c>
      <c r="C156" s="92"/>
      <c r="D156" s="92"/>
      <c r="E156" s="93"/>
    </row>
    <row r="157" spans="2:5" x14ac:dyDescent="0.4">
      <c r="B157" s="91" t="str">
        <f>'Analyse des réponses'!O140</f>
        <v>71 réponses : Autoriser des terrasses plus importantes pour les cafés/restaurants/bar</v>
      </c>
      <c r="C157" s="92"/>
      <c r="D157" s="92"/>
      <c r="E157" s="93"/>
    </row>
    <row r="158" spans="2:5" x14ac:dyDescent="0.4">
      <c r="B158" s="91" t="str">
        <f>'Analyse des réponses'!O141</f>
        <v>68 réponses : Mise en place de pistes cyclables</v>
      </c>
      <c r="C158" s="92"/>
      <c r="D158" s="92"/>
      <c r="E158" s="93"/>
    </row>
    <row r="159" spans="2:5" x14ac:dyDescent="0.4">
      <c r="B159" s="91" t="str">
        <f>'Analyse des réponses'!O142</f>
        <v>5 réponses : Traiter la problématique des déjections de pigeons et étourneaux</v>
      </c>
      <c r="C159" s="92"/>
      <c r="D159" s="92"/>
      <c r="E159" s="93"/>
    </row>
    <row r="160" spans="2:5" x14ac:dyDescent="0.4">
      <c r="B160" s="91" t="str">
        <f>'Analyse des réponses'!O143</f>
        <v>2 réponses : distributeurs de sacs crottes de chiens</v>
      </c>
      <c r="C160" s="92"/>
      <c r="D160" s="92"/>
      <c r="E160" s="93"/>
    </row>
    <row r="161" spans="2:5" x14ac:dyDescent="0.4">
      <c r="B161" s="91" t="str">
        <f>'Analyse des réponses'!O144</f>
        <v>2 réponses : Limiter les terrasses de café/restaurants sur les trottoirs</v>
      </c>
      <c r="C161" s="92"/>
      <c r="D161" s="92"/>
      <c r="E161" s="93"/>
    </row>
    <row r="162" spans="2:5" x14ac:dyDescent="0.4">
      <c r="B162" s="91" t="str">
        <f>'Analyse des réponses'!O145</f>
        <v>1 réponse : Désencombrer le cours: lampadaires, parcmètres, poubelles, bornes rechargement élec, panneaux publicitaires, feux tricolores, rack vélos…</v>
      </c>
      <c r="C162" s="92"/>
      <c r="D162" s="92"/>
      <c r="E162" s="93"/>
    </row>
    <row r="163" spans="2:5" x14ac:dyDescent="0.4">
      <c r="B163" s="91" t="str">
        <f>'Analyse des réponses'!O146</f>
        <v>1 réponse : Reglementer fortement la gestion des terrasses et des nuissance sonores (forte presence de musique, souffleur service municipaux à 5h du matin…)</v>
      </c>
      <c r="C163" s="92"/>
      <c r="D163" s="92"/>
      <c r="E163" s="93"/>
    </row>
    <row r="164" spans="2:5" x14ac:dyDescent="0.4">
      <c r="B164" s="91" t="str">
        <f>'Analyse des réponses'!O147</f>
        <v>1 réponse : Trottoirs avec bordures uniquement sur la partie Briand-Molle jusqu'à la fontaine Pascal.</v>
      </c>
      <c r="C164" s="92"/>
      <c r="D164" s="92"/>
      <c r="E164" s="93"/>
    </row>
    <row r="165" spans="2:5" x14ac:dyDescent="0.4">
      <c r="B165" s="91" t="str">
        <f>'Analyse des réponses'!O148</f>
        <v>1 réponse : Charte de propreté pour les restaurants et cahier des charges pour les terrasses</v>
      </c>
      <c r="C165" s="92"/>
      <c r="D165" s="92"/>
      <c r="E165" s="93"/>
    </row>
    <row r="166" spans="2:5" x14ac:dyDescent="0.4">
      <c r="B166" s="91" t="str">
        <f>'Analyse des réponses'!O149</f>
        <v>1 réponse : Si c'est possible, remplacer une partie des platanes par des arbres qui laisse un peu plus passer la lumière</v>
      </c>
      <c r="C166" s="92"/>
      <c r="D166" s="92"/>
      <c r="E166" s="93"/>
    </row>
    <row r="167" spans="2:5" x14ac:dyDescent="0.4">
      <c r="B167" s="91" t="str">
        <f>'Analyse des réponses'!O150</f>
        <v>1 réponse : Revoir l'aménagement : pour les trottoirs, en poussette, c'est la galère !</v>
      </c>
      <c r="C167" s="92"/>
      <c r="D167" s="92"/>
      <c r="E167" s="93"/>
    </row>
    <row r="168" spans="2:5" x14ac:dyDescent="0.4">
      <c r="B168" s="91" t="str">
        <f>'Analyse des réponses'!O151</f>
        <v>1 réponse : revoir la propreté du cours ..informer les habitants et les rendre plus responsables ! S'accorder entre la mairie et la métropole sur qui fait quoi ! Plusieurs appels à la mairie qui n'ont rien donné !! rats et poubelles pullulent !</v>
      </c>
      <c r="C168" s="92"/>
      <c r="D168" s="92"/>
      <c r="E168" s="93"/>
    </row>
    <row r="169" spans="2:5" x14ac:dyDescent="0.4">
      <c r="B169" s="91" t="str">
        <f>'Analyse des réponses'!O152</f>
        <v>1 réponse : remettre en eau le robinet d'eau thermale de la fontaine Pascal</v>
      </c>
      <c r="C169" s="92"/>
      <c r="D169" s="92"/>
      <c r="E169" s="93"/>
    </row>
    <row r="170" spans="2:5" x14ac:dyDescent="0.4">
      <c r="B170" s="91" t="str">
        <f>'Analyse des réponses'!O153</f>
        <v xml:space="preserve">1 réponse : suppression du béton bitumeux remplacée par des pavé </v>
      </c>
      <c r="C170" s="92"/>
      <c r="D170" s="92"/>
      <c r="E170" s="93"/>
    </row>
    <row r="171" spans="2:5" x14ac:dyDescent="0.4">
      <c r="B171" s="91" t="str">
        <f>'Analyse des réponses'!O154</f>
        <v>3 réponses sans avis</v>
      </c>
      <c r="C171" s="92"/>
      <c r="D171" s="92"/>
      <c r="E171" s="93"/>
    </row>
    <row r="172" spans="2:5" ht="13" thickBot="1" x14ac:dyDescent="0.45">
      <c r="B172" s="99"/>
      <c r="C172" s="100"/>
      <c r="D172" s="100"/>
      <c r="E172" s="101"/>
    </row>
    <row r="173" spans="2:5" ht="13" thickBot="1" x14ac:dyDescent="0.45">
      <c r="B173" s="92"/>
      <c r="C173" s="92"/>
      <c r="D173" s="92"/>
      <c r="E173" s="92"/>
    </row>
    <row r="174" spans="2:5" x14ac:dyDescent="0.4">
      <c r="B174" s="84" t="str">
        <f>'Analyse des réponses'!P134</f>
        <v>Aménagement de l'avenue des Thermes</v>
      </c>
      <c r="C174" s="85"/>
      <c r="D174" s="85"/>
      <c r="E174" s="86"/>
    </row>
    <row r="175" spans="2:5" x14ac:dyDescent="0.4">
      <c r="B175" s="91" t="str">
        <f>'Analyse des réponses'!P135</f>
        <v>109 réponses : Mettre en valeur les arcades d'eau et de l'abrevoir</v>
      </c>
      <c r="C175" s="92"/>
      <c r="D175" s="92"/>
      <c r="E175" s="93"/>
    </row>
    <row r="176" spans="2:5" x14ac:dyDescent="0.4">
      <c r="B176" s="91" t="str">
        <f>'Analyse des réponses'!P136</f>
        <v>101 réponses : Végétaliser la zone</v>
      </c>
      <c r="C176" s="92"/>
      <c r="D176" s="92"/>
      <c r="E176" s="93"/>
    </row>
    <row r="177" spans="2:5" x14ac:dyDescent="0.4">
      <c r="B177" s="91" t="str">
        <f>'Analyse des réponses'!P137</f>
        <v>95 réponses : Recréer un jardin des thermes comme en 1900 et favoriser l'accès piétons aux Thermes par le Cours Sextius</v>
      </c>
      <c r="C177" s="92"/>
      <c r="D177" s="92"/>
      <c r="E177" s="93"/>
    </row>
    <row r="178" spans="2:5" x14ac:dyDescent="0.4">
      <c r="B178" s="91" t="str">
        <f>'Analyse des réponses'!P138</f>
        <v>85 réponses : Mise en place d'un marché à thème, bio, qualitatif et local</v>
      </c>
      <c r="C178" s="92"/>
      <c r="D178" s="92"/>
      <c r="E178" s="93"/>
    </row>
    <row r="179" spans="2:5" x14ac:dyDescent="0.4">
      <c r="B179" s="91" t="str">
        <f>'Analyse des réponses'!P139</f>
        <v>69 réponses : Supprimer le stationnement</v>
      </c>
      <c r="C179" s="92"/>
      <c r="D179" s="92"/>
      <c r="E179" s="93"/>
    </row>
    <row r="180" spans="2:5" x14ac:dyDescent="0.4">
      <c r="B180" s="91" t="str">
        <f>'Analyse des réponses'!P140</f>
        <v xml:space="preserve">3 réponses : Parking temporaire </v>
      </c>
      <c r="C180" s="92"/>
      <c r="D180" s="92"/>
      <c r="E180" s="93"/>
    </row>
    <row r="181" spans="2:5" x14ac:dyDescent="0.4">
      <c r="B181" s="91" t="str">
        <f>'Analyse des réponses'!P141</f>
        <v>1 réponse : Cette place est un element notoire et un veritable patrimoine sur la commune. Il n'est pas concevable que cette place soit destine a accueillir du stationnelent et doit retrouver son role d'antan, a savoir un lieu priviliegiant le bien etre en accord avec les eaux de Aix et les espaces vert peu presents sur ce site.</v>
      </c>
      <c r="C181" s="92"/>
      <c r="D181" s="92"/>
      <c r="E181" s="93"/>
    </row>
    <row r="182" spans="2:5" x14ac:dyDescent="0.4">
      <c r="B182" s="91" t="str">
        <f>'Analyse des réponses'!P142</f>
        <v>1 réponse : Prévoir des petits endroits pour les chiens…</v>
      </c>
      <c r="C182" s="92"/>
      <c r="D182" s="92"/>
      <c r="E182" s="93"/>
    </row>
    <row r="183" spans="2:5" x14ac:dyDescent="0.4">
      <c r="B183" s="91" t="str">
        <f>'Analyse des réponses'!P143</f>
        <v>1 réponse : Attention à l'entretien une fois le projet réalisé. Aujourd'hui c'est abandonné !</v>
      </c>
      <c r="C183" s="92"/>
      <c r="D183" s="92"/>
      <c r="E183" s="93"/>
    </row>
    <row r="184" spans="2:5" x14ac:dyDescent="0.4">
      <c r="B184" s="91" t="str">
        <f>'Analyse des réponses'!P144</f>
        <v>3 réponses sans avis</v>
      </c>
      <c r="C184" s="92"/>
      <c r="D184" s="92"/>
      <c r="E184" s="93"/>
    </row>
    <row r="185" spans="2:5" ht="13" thickBot="1" x14ac:dyDescent="0.45">
      <c r="B185" s="99"/>
      <c r="C185" s="100"/>
      <c r="D185" s="100"/>
      <c r="E185" s="101"/>
    </row>
    <row r="186" spans="2:5" ht="13" thickBot="1" x14ac:dyDescent="0.45">
      <c r="B186" s="92"/>
      <c r="C186" s="92"/>
      <c r="D186" s="92"/>
      <c r="E186" s="92"/>
    </row>
    <row r="187" spans="2:5" x14ac:dyDescent="0.4">
      <c r="B187" s="84" t="str">
        <f>'Analyse des réponses'!Q134</f>
        <v>Grands commerces du Cours Sextius</v>
      </c>
      <c r="C187" s="85"/>
      <c r="D187" s="85"/>
      <c r="E187" s="86"/>
    </row>
    <row r="188" spans="2:5" x14ac:dyDescent="0.4">
      <c r="B188" s="91" t="str">
        <f>'Analyse des réponses'!Q135</f>
        <v>84 réponses : Grande surface alimentaire Bio - Type Marcel &amp; Fils</v>
      </c>
      <c r="C188" s="92"/>
      <c r="D188" s="92"/>
      <c r="E188" s="93"/>
    </row>
    <row r="189" spans="2:5" x14ac:dyDescent="0.4">
      <c r="B189" s="91" t="str">
        <f>'Analyse des réponses'!Q136</f>
        <v>58 réponses : Grande Brasserie</v>
      </c>
      <c r="C189" s="92"/>
      <c r="D189" s="92"/>
      <c r="E189" s="93"/>
    </row>
    <row r="190" spans="2:5" x14ac:dyDescent="0.4">
      <c r="B190" s="91" t="str">
        <f>'Analyse des réponses'!Q137</f>
        <v>47 réponses : Laboratoire d'analyse Medical / Maison de santé</v>
      </c>
      <c r="C190" s="92"/>
      <c r="D190" s="92"/>
      <c r="E190" s="93"/>
    </row>
    <row r="191" spans="2:5" x14ac:dyDescent="0.4">
      <c r="B191" s="91" t="str">
        <f>'Analyse des réponses'!Q138</f>
        <v>33 réponses : Concept Store/ Espace partagé /Coworking / Grande Halle</v>
      </c>
      <c r="C191" s="92"/>
      <c r="D191" s="92"/>
      <c r="E191" s="93"/>
    </row>
    <row r="192" spans="2:5" x14ac:dyDescent="0.4">
      <c r="B192" s="91" t="str">
        <f>'Analyse des réponses'!Q139</f>
        <v>23 réponses : Local de mobilier - Type IKEA / Alinéa</v>
      </c>
      <c r="C192" s="92"/>
      <c r="D192" s="92"/>
      <c r="E192" s="93"/>
    </row>
    <row r="193" spans="2:5" x14ac:dyDescent="0.4">
      <c r="B193" s="91" t="str">
        <f>'Analyse des réponses'!Q140</f>
        <v>18 réponses : Salle de sport - Type Basic Fit</v>
      </c>
      <c r="C193" s="92"/>
      <c r="D193" s="92"/>
      <c r="E193" s="93"/>
    </row>
    <row r="194" spans="2:5" x14ac:dyDescent="0.4">
      <c r="B194" s="91" t="str">
        <f>'Analyse des réponses'!Q141</f>
        <v xml:space="preserve">1 réponse : cabaret/club de jazz/café-théatre </v>
      </c>
      <c r="C194" s="92"/>
      <c r="D194" s="92"/>
      <c r="E194" s="93"/>
    </row>
    <row r="195" spans="2:5" x14ac:dyDescent="0.4">
      <c r="B195" s="91" t="str">
        <f>'Analyse des réponses'!Q142</f>
        <v>1 réponse : Halle avec restauration style Saluhall à Malmö en Suède pays connu pour son bien vivre</v>
      </c>
      <c r="C195" s="92"/>
      <c r="D195" s="92"/>
      <c r="E195" s="93"/>
    </row>
    <row r="196" spans="2:5" x14ac:dyDescent="0.4">
      <c r="B196" s="91" t="str">
        <f>'Analyse des réponses'!Q143</f>
        <v>1 réponse : magasins producteurs locaux ( valorisation terroir- circuits courts)</v>
      </c>
      <c r="C196" s="92"/>
      <c r="D196" s="92"/>
      <c r="E196" s="93"/>
    </row>
    <row r="197" spans="2:5" x14ac:dyDescent="0.4">
      <c r="B197" s="91" t="str">
        <f>'Analyse des réponses'!Q144</f>
        <v>1 réponse : creation de salle d exposition sur l histoire d aix en provence</v>
      </c>
      <c r="C197" s="92"/>
      <c r="D197" s="92"/>
      <c r="E197" s="93"/>
    </row>
    <row r="198" spans="2:5" x14ac:dyDescent="0.4">
      <c r="B198" s="91" t="str">
        <f>'Analyse des réponses'!Q145</f>
        <v>4 réponses sans avis</v>
      </c>
      <c r="C198" s="92"/>
      <c r="D198" s="92"/>
      <c r="E198" s="93"/>
    </row>
    <row r="199" spans="2:5" ht="13" thickBot="1" x14ac:dyDescent="0.45">
      <c r="B199" s="99"/>
      <c r="C199" s="100"/>
      <c r="D199" s="100"/>
      <c r="E199" s="101"/>
    </row>
    <row r="200" spans="2:5" ht="13" thickBot="1" x14ac:dyDescent="0.45">
      <c r="B200" s="92"/>
      <c r="C200" s="92"/>
      <c r="D200" s="92"/>
      <c r="E200" s="92"/>
    </row>
    <row r="201" spans="2:5" x14ac:dyDescent="0.4">
      <c r="B201" s="84" t="str">
        <f>'Analyse des réponses'!R134</f>
        <v>Activité sur le Cours Sextius</v>
      </c>
      <c r="C201" s="85"/>
      <c r="D201" s="85"/>
      <c r="E201" s="86"/>
    </row>
    <row r="202" spans="2:5" x14ac:dyDescent="0.4">
      <c r="B202" s="91" t="str">
        <f>'Analyse des réponses'!R135</f>
        <v>99 réponses : Marché de produits locaux/bio sur l'avenue des Thermes</v>
      </c>
      <c r="C202" s="92"/>
      <c r="D202" s="92"/>
      <c r="E202" s="93"/>
    </row>
    <row r="203" spans="2:5" x14ac:dyDescent="0.4">
      <c r="B203" s="91" t="str">
        <f>'Analyse des réponses'!R136</f>
        <v>83 réponses : Marché nocturne l'été sur la bas du Cours Sexitus</v>
      </c>
      <c r="C203" s="92"/>
      <c r="D203" s="92"/>
      <c r="E203" s="93"/>
    </row>
    <row r="204" spans="2:5" x14ac:dyDescent="0.4">
      <c r="B204" s="91" t="str">
        <f>'Analyse des réponses'!R137</f>
        <v>73 réponses : Marché de Noël sur le bas du Cours Sextius</v>
      </c>
      <c r="C204" s="92"/>
      <c r="D204" s="92"/>
      <c r="E204" s="93"/>
    </row>
    <row r="205" spans="2:5" x14ac:dyDescent="0.4">
      <c r="B205" s="91" t="str">
        <f>'Analyse des réponses'!R138</f>
        <v>63 réponses : Lieu privilégié du centre ville pour l'organisation d'événements divers (salon, expo...)</v>
      </c>
      <c r="C205" s="92"/>
      <c r="D205" s="92"/>
      <c r="E205" s="93"/>
    </row>
    <row r="206" spans="2:5" x14ac:dyDescent="0.4">
      <c r="B206" s="91" t="str">
        <f>'Analyse des réponses'!R139</f>
        <v>29 réponses : Vide Grenier annuel</v>
      </c>
      <c r="C206" s="92"/>
      <c r="D206" s="92"/>
      <c r="E206" s="93"/>
    </row>
    <row r="207" spans="2:5" x14ac:dyDescent="0.4">
      <c r="B207" s="91" t="str">
        <f>'Analyse des réponses'!R140</f>
        <v>1 réponse : Les activités sont sources de nuisances</v>
      </c>
      <c r="C207" s="92"/>
      <c r="D207" s="92"/>
      <c r="E207" s="93"/>
    </row>
    <row r="208" spans="2:5" x14ac:dyDescent="0.4">
      <c r="B208" s="91" t="str">
        <f>'Analyse des réponses'!R141</f>
        <v xml:space="preserve">1 réponse : Animation type circuits avec manège à thème </v>
      </c>
      <c r="C208" s="92"/>
      <c r="D208" s="92"/>
      <c r="E208" s="93"/>
    </row>
    <row r="209" spans="2:5" x14ac:dyDescent="0.4">
      <c r="B209" s="91" t="str">
        <f>'Analyse des réponses'!R142</f>
        <v>1 réponse : Marcher vivrier</v>
      </c>
      <c r="C209" s="92"/>
      <c r="D209" s="92"/>
      <c r="E209" s="93"/>
    </row>
    <row r="210" spans="2:5" x14ac:dyDescent="0.4">
      <c r="B210" s="91" t="str">
        <f>'Analyse des réponses'!R143</f>
        <v>7 réponses sans avis</v>
      </c>
      <c r="C210" s="92"/>
      <c r="D210" s="92"/>
      <c r="E210" s="93"/>
    </row>
    <row r="211" spans="2:5" ht="13" thickBot="1" x14ac:dyDescent="0.45">
      <c r="B211" s="99"/>
      <c r="C211" s="100"/>
      <c r="D211" s="100"/>
      <c r="E211" s="101"/>
    </row>
    <row r="212" spans="2:5" ht="13" thickBot="1" x14ac:dyDescent="0.45">
      <c r="B212" s="92"/>
      <c r="C212" s="92"/>
      <c r="D212" s="92"/>
      <c r="E212" s="92"/>
    </row>
    <row r="213" spans="2:5" x14ac:dyDescent="0.4">
      <c r="B213" s="84" t="str">
        <f>'Analyse des réponses'!S134</f>
        <v xml:space="preserve">Aménagement de la rue Celony </v>
      </c>
      <c r="C213" s="85"/>
      <c r="D213" s="85"/>
      <c r="E213" s="86"/>
    </row>
    <row r="214" spans="2:5" x14ac:dyDescent="0.4">
      <c r="B214" s="91" t="str">
        <f>'Analyse des réponses'!S135</f>
        <v>68 réponses : Piétonisation avec mise en place d'une borne à l'angle de le rue des Chartreux + sens interdit sauf riverain pour la rue Gauffredy</v>
      </c>
      <c r="C214" s="92"/>
      <c r="D214" s="92"/>
      <c r="E214" s="93"/>
    </row>
    <row r="215" spans="2:5" x14ac:dyDescent="0.4">
      <c r="B215" s="91" t="str">
        <f>'Analyse des réponses'!S136</f>
        <v>68 réponses : Création d'une végétalisation de la rue pour agrandissement de la couronne verte entre la pavillon Vendôme et le Pavillon Gauffredy (Puis le parc de l'amphitéatheatre à plus long terme)</v>
      </c>
      <c r="C215" s="92"/>
      <c r="D215" s="92"/>
      <c r="E215" s="93"/>
    </row>
    <row r="216" spans="2:5" x14ac:dyDescent="0.4">
      <c r="B216" s="91" t="str">
        <f>'Analyse des réponses'!S137</f>
        <v>61 réponses : Suppression des potelets anti-stationnement</v>
      </c>
      <c r="C216" s="92"/>
      <c r="D216" s="92"/>
      <c r="E216" s="93"/>
    </row>
    <row r="217" spans="2:5" x14ac:dyDescent="0.4">
      <c r="B217" s="91" t="str">
        <f>'Analyse des réponses'!S138</f>
        <v>51 réponses : Accès à la rue réservée aux riverains (Panneau sens interdit sauf riverain)</v>
      </c>
      <c r="C217" s="92"/>
      <c r="D217" s="92"/>
      <c r="E217" s="93"/>
    </row>
    <row r="218" spans="2:5" x14ac:dyDescent="0.4">
      <c r="B218" s="91" t="str">
        <f>'Analyse des réponses'!S139</f>
        <v>4 réponses : Borne avec accès pour riverains, diablines et commercants</v>
      </c>
      <c r="C218" s="92"/>
      <c r="D218" s="92"/>
      <c r="E218" s="93"/>
    </row>
    <row r="219" spans="2:5" x14ac:dyDescent="0.4">
      <c r="B219" s="91" t="str">
        <f>'Analyse des réponses'!S140</f>
        <v>4 réponses : Borne avec accès pour riverains, diablines et commercants</v>
      </c>
      <c r="C219" s="92"/>
      <c r="D219" s="92"/>
      <c r="E219" s="93"/>
    </row>
    <row r="220" spans="2:5" x14ac:dyDescent="0.4">
      <c r="B220" s="91" t="str">
        <f>'Analyse des réponses'!S141</f>
        <v>3 réponses : Accés PMR</v>
      </c>
      <c r="C220" s="92"/>
      <c r="D220" s="92"/>
      <c r="E220" s="93"/>
    </row>
    <row r="221" spans="2:5" x14ac:dyDescent="0.4">
      <c r="B221" s="91" t="str">
        <f>'Analyse des réponses'!S142</f>
        <v>1 réponse : Nécessité de bornes car le sens interdit sauf riverain n'a que peu d'effets.</v>
      </c>
      <c r="C221" s="92"/>
      <c r="D221" s="92"/>
      <c r="E221" s="93"/>
    </row>
    <row r="222" spans="2:5" x14ac:dyDescent="0.4">
      <c r="B222" s="91" t="str">
        <f>'Analyse des réponses'!S143</f>
        <v>1 réponse : Borne à partir de la rue Emile Tavan</v>
      </c>
      <c r="C222" s="92"/>
      <c r="D222" s="92"/>
      <c r="E222" s="93"/>
    </row>
    <row r="223" spans="2:5" x14ac:dyDescent="0.4">
      <c r="B223" s="91" t="str">
        <f>'Analyse des réponses'!S144</f>
        <v xml:space="preserve">1 réponse : Que cette rue devienne praticable aux velos, pousettes. Fin des trottoirs ridicules des potelets inutiles etc  </v>
      </c>
      <c r="C223" s="92"/>
      <c r="D223" s="92"/>
      <c r="E223" s="93"/>
    </row>
    <row r="224" spans="2:5" x14ac:dyDescent="0.4">
      <c r="B224" s="91" t="str">
        <f>'Analyse des réponses'!S145</f>
        <v>1 réponse : Si suppression des potelets, crainte de stationnement de certains riverains et motos</v>
      </c>
      <c r="C224" s="92"/>
      <c r="D224" s="92"/>
      <c r="E224" s="93"/>
    </row>
    <row r="225" spans="2:5" x14ac:dyDescent="0.4">
      <c r="B225" s="91" t="str">
        <f>'Analyse des réponses'!S146</f>
        <v>1 réponse :  laisser accessible en voiture et utilitaires sinon c'est la mort du quartier si plus aucun commerçant; et si plus de circulation = plus de commerçants</v>
      </c>
      <c r="C225" s="92"/>
      <c r="D225" s="92"/>
      <c r="E225" s="93"/>
    </row>
    <row r="226" spans="2:5" x14ac:dyDescent="0.4">
      <c r="B226" s="91" t="str">
        <f>'Analyse des réponses'!S147</f>
        <v>1 réponse : Le sens interdit sauf riverains doit être posé au niveau du bd de la Molle.</v>
      </c>
      <c r="C226" s="92"/>
      <c r="D226" s="92"/>
      <c r="E226" s="93"/>
    </row>
    <row r="227" spans="2:5" x14ac:dyDescent="0.4">
      <c r="B227" s="91" t="str">
        <f>'Analyse des réponses'!S148</f>
        <v>9 réponses sans avis</v>
      </c>
      <c r="C227" s="92"/>
      <c r="D227" s="92"/>
      <c r="E227" s="93"/>
    </row>
    <row r="228" spans="2:5" ht="13" thickBot="1" x14ac:dyDescent="0.45">
      <c r="B228" s="99"/>
      <c r="C228" s="100"/>
      <c r="D228" s="100"/>
      <c r="E228" s="101"/>
    </row>
    <row r="229" spans="2:5" ht="13" thickBot="1" x14ac:dyDescent="0.45">
      <c r="B229" s="92"/>
      <c r="C229" s="92"/>
      <c r="D229" s="92"/>
      <c r="E229" s="92"/>
    </row>
    <row r="230" spans="2:5" x14ac:dyDescent="0.4">
      <c r="B230" s="84" t="str">
        <f>'Analyse des réponses'!T134</f>
        <v>Aménagement de la rue Emile Tavan</v>
      </c>
      <c r="C230" s="85"/>
      <c r="D230" s="85"/>
      <c r="E230" s="86"/>
    </row>
    <row r="231" spans="2:5" x14ac:dyDescent="0.4">
      <c r="B231" s="91" t="str">
        <f>'Analyse des réponses'!T135</f>
        <v>88 réponses : Création de container de tri sélectif enterrés</v>
      </c>
      <c r="C231" s="92"/>
      <c r="D231" s="92"/>
      <c r="E231" s="93"/>
    </row>
    <row r="232" spans="2:5" x14ac:dyDescent="0.4">
      <c r="B232" s="91" t="str">
        <f>'Analyse des réponses'!T136</f>
        <v>59 réponses : Création d'une esplanade piétonne entre la rue celony et le parking des beaux arts</v>
      </c>
      <c r="C232" s="92"/>
      <c r="D232" s="92"/>
      <c r="E232" s="93"/>
    </row>
    <row r="233" spans="2:5" x14ac:dyDescent="0.4">
      <c r="B233" s="91" t="str">
        <f>'Analyse des réponses'!T137</f>
        <v>51 réponses : Rue piétonne depuis la rue de la Molle vers la rue Celony avec borne</v>
      </c>
      <c r="C233" s="92"/>
      <c r="D233" s="92"/>
      <c r="E233" s="93"/>
    </row>
    <row r="234" spans="2:5" x14ac:dyDescent="0.4">
      <c r="B234" s="91" t="str">
        <f>'Analyse des réponses'!T138</f>
        <v>45 réponses : Création d'un terrain de pétanque</v>
      </c>
      <c r="C234" s="92"/>
      <c r="D234" s="92"/>
      <c r="E234" s="93"/>
    </row>
    <row r="235" spans="2:5" x14ac:dyDescent="0.4">
      <c r="B235" s="91" t="str">
        <f>'Analyse des réponses'!T139</f>
        <v>37 réponses : Conservation des places de parking existantes</v>
      </c>
      <c r="C235" s="92"/>
      <c r="D235" s="92"/>
      <c r="E235" s="93"/>
    </row>
    <row r="236" spans="2:5" x14ac:dyDescent="0.4">
      <c r="B236" s="91" t="str">
        <f>'Analyse des réponses'!T140</f>
        <v>27 réponses : Voie à double sens jusqu'au parking des Beaux Arts</v>
      </c>
      <c r="C236" s="92"/>
      <c r="D236" s="92"/>
      <c r="E236" s="93"/>
    </row>
    <row r="237" spans="2:5" x14ac:dyDescent="0.4">
      <c r="B237" s="91" t="str">
        <f>'Analyse des réponses'!T141</f>
        <v>2 réponse : végétalisation , Surtout des arbres merci et sauver les arbres de la rue Tavan près du petit duc merci</v>
      </c>
      <c r="C237" s="92"/>
      <c r="D237" s="92"/>
      <c r="E237" s="93"/>
    </row>
    <row r="238" spans="2:5" x14ac:dyDescent="0.4">
      <c r="B238" s="91" t="str">
        <f>'Analyse des réponses'!T142</f>
        <v xml:space="preserve">1 réponse :  circulation actuelle  pour une sortie  nord </v>
      </c>
      <c r="C238" s="92"/>
      <c r="D238" s="92"/>
      <c r="E238" s="93"/>
    </row>
    <row r="239" spans="2:5" x14ac:dyDescent="0.4">
      <c r="B239" s="91" t="str">
        <f>'Analyse des réponses'!T143</f>
        <v>1 réponse :  A ce jour 300 000 € récent d'aménagement pour rebetonner vers les cyprés (angle molle / Tavan) alors qu'il y avait possibilité de végétaliser</v>
      </c>
      <c r="C239" s="92"/>
      <c r="D239" s="92"/>
      <c r="E239" s="93"/>
    </row>
    <row r="240" spans="2:5" x14ac:dyDescent="0.4">
      <c r="B240" s="91" t="str">
        <f>'Analyse des réponses'!T144</f>
        <v>1 réponse :  laisser accessible en voiture</v>
      </c>
      <c r="C240" s="92"/>
      <c r="D240" s="92"/>
      <c r="E240" s="93"/>
    </row>
    <row r="241" spans="2:5" x14ac:dyDescent="0.4">
      <c r="B241" s="91" t="str">
        <f>'Analyse des réponses'!T145</f>
        <v>13 réponses sans avis</v>
      </c>
      <c r="C241" s="92"/>
      <c r="D241" s="92"/>
      <c r="E241" s="93"/>
    </row>
    <row r="242" spans="2:5" ht="13" thickBot="1" x14ac:dyDescent="0.45">
      <c r="B242" s="99"/>
      <c r="C242" s="100"/>
      <c r="D242" s="100"/>
      <c r="E242" s="101"/>
    </row>
    <row r="243" spans="2:5" ht="13" thickBot="1" x14ac:dyDescent="0.45">
      <c r="B243" s="92"/>
      <c r="C243" s="92"/>
      <c r="D243" s="92"/>
      <c r="E243" s="92"/>
    </row>
    <row r="244" spans="2:5" x14ac:dyDescent="0.4">
      <c r="B244" s="84" t="str">
        <f>'Analyse des réponses'!U134</f>
        <v>Aménagement de la rue Van Loo</v>
      </c>
      <c r="C244" s="85"/>
      <c r="D244" s="85"/>
      <c r="E244" s="86"/>
    </row>
    <row r="245" spans="2:5" x14ac:dyDescent="0.4">
      <c r="B245" s="91" t="str">
        <f>'Analyse des réponses'!U135</f>
        <v>92 réponses : Piétonnisation + borne sens unique depuis Rue Célony vers Cours Sextius</v>
      </c>
      <c r="C245" s="92"/>
      <c r="D245" s="92"/>
      <c r="E245" s="93"/>
    </row>
    <row r="246" spans="2:5" x14ac:dyDescent="0.4">
      <c r="B246" s="91" t="str">
        <f>'Analyse des réponses'!U136</f>
        <v>65 réponses : Suppression des potelets anti-stationnement</v>
      </c>
      <c r="C246" s="92"/>
      <c r="D246" s="92"/>
      <c r="E246" s="93"/>
    </row>
    <row r="247" spans="2:5" x14ac:dyDescent="0.4">
      <c r="B247" s="91" t="str">
        <f>'Analyse des réponses'!U137</f>
        <v>31 réponses : Piétonnisation + borne sens unique depuis Cous Sextius vers Rue Célony</v>
      </c>
      <c r="C247" s="92"/>
      <c r="D247" s="92"/>
      <c r="E247" s="93"/>
    </row>
    <row r="248" spans="2:5" x14ac:dyDescent="0.4">
      <c r="B248" s="91" t="str">
        <f>'Analyse des réponses'!U138</f>
        <v>1 réponse :  laisser accessible en voiture</v>
      </c>
      <c r="C248" s="92"/>
      <c r="D248" s="92"/>
      <c r="E248" s="93"/>
    </row>
    <row r="249" spans="2:5" x14ac:dyDescent="0.4">
      <c r="B249" s="91" t="str">
        <f>'Analyse des réponses'!U139</f>
        <v>8 réponses sans avis</v>
      </c>
      <c r="C249" s="92"/>
      <c r="D249" s="92"/>
      <c r="E249" s="93"/>
    </row>
    <row r="250" spans="2:5" ht="13" thickBot="1" x14ac:dyDescent="0.45">
      <c r="B250" s="99"/>
      <c r="C250" s="100"/>
      <c r="D250" s="100"/>
      <c r="E250" s="101"/>
    </row>
    <row r="251" spans="2:5" ht="13" thickBot="1" x14ac:dyDescent="0.45">
      <c r="B251" s="92"/>
      <c r="C251" s="92"/>
      <c r="D251" s="92"/>
      <c r="E251" s="92"/>
    </row>
    <row r="252" spans="2:5" x14ac:dyDescent="0.4">
      <c r="B252" s="84" t="str">
        <f>'Analyse des réponses'!V134</f>
        <v xml:space="preserve">Aménagement des ruelles internes </v>
      </c>
      <c r="C252" s="85"/>
      <c r="D252" s="85"/>
      <c r="E252" s="86"/>
    </row>
    <row r="253" spans="2:5" x14ac:dyDescent="0.4">
      <c r="B253" s="61"/>
      <c r="C253" s="62"/>
      <c r="D253" s="62"/>
      <c r="E253" s="63"/>
    </row>
    <row r="254" spans="2:5" x14ac:dyDescent="0.4">
      <c r="B254" s="91" t="str">
        <f>'Analyse des réponses'!V135</f>
        <v>96 réponses : Zone piétonne avec bornes</v>
      </c>
      <c r="C254" s="92"/>
      <c r="D254" s="92"/>
      <c r="E254" s="93"/>
    </row>
    <row r="255" spans="2:5" x14ac:dyDescent="0.4">
      <c r="B255" s="91" t="str">
        <f>'Analyse des réponses'!V136</f>
        <v>54 réponses : Suppression des potelets anti-stationnement</v>
      </c>
      <c r="C255" s="92"/>
      <c r="D255" s="92"/>
      <c r="E255" s="93"/>
    </row>
    <row r="256" spans="2:5" x14ac:dyDescent="0.4">
      <c r="B256" s="91" t="str">
        <f>'Analyse des réponses'!V137</f>
        <v>77 réponses : Suppression du béton bitumineux et réfection des voiries par un revêtement alternatif (pavé, béton désactivé, calade...)</v>
      </c>
      <c r="C256" s="92"/>
      <c r="D256" s="92"/>
      <c r="E256" s="93"/>
    </row>
    <row r="257" spans="2:5" x14ac:dyDescent="0.4">
      <c r="B257" s="91" t="str">
        <f>'Analyse des réponses'!V138</f>
        <v>2 réponses :  laisser accessible en voiture</v>
      </c>
      <c r="C257" s="92"/>
      <c r="D257" s="92"/>
      <c r="E257" s="93"/>
    </row>
    <row r="258" spans="2:5" x14ac:dyDescent="0.4">
      <c r="B258" s="91" t="str">
        <f>'Analyse des réponses'!V139</f>
        <v>2 réponses : béton desactivé</v>
      </c>
      <c r="C258" s="92"/>
      <c r="D258" s="92"/>
      <c r="E258" s="93"/>
    </row>
    <row r="259" spans="2:5" x14ac:dyDescent="0.4">
      <c r="B259" s="91" t="str">
        <f>'Analyse des réponses'!V140</f>
        <v>2 réponse :  Pietonisation avec des sens interdit pas de bornes</v>
      </c>
      <c r="C259" s="92"/>
      <c r="D259" s="92"/>
      <c r="E259" s="93"/>
    </row>
    <row r="260" spans="2:5" x14ac:dyDescent="0.4">
      <c r="B260" s="91" t="str">
        <f>'Analyse des réponses'!V141</f>
        <v>1 réponse : végétalisation</v>
      </c>
      <c r="C260" s="92"/>
      <c r="D260" s="92"/>
      <c r="E260" s="93"/>
    </row>
    <row r="261" spans="2:5" x14ac:dyDescent="0.4">
      <c r="B261" s="91" t="str">
        <f>'Analyse des réponses'!V142</f>
        <v xml:space="preserve">1 réponse : Containers tris selectifs enterrés </v>
      </c>
      <c r="C261" s="92"/>
      <c r="D261" s="92"/>
      <c r="E261" s="93"/>
    </row>
    <row r="262" spans="2:5" x14ac:dyDescent="0.4">
      <c r="B262" s="91" t="str">
        <f>'Analyse des réponses'!V143</f>
        <v>1 réponse : Rendre les rues aux pietons, car de nombreux parents deposant leurs enfants oublient les regles de bonne conduite et representent un vrai risque.</v>
      </c>
      <c r="C262" s="92"/>
      <c r="D262" s="92"/>
      <c r="E262" s="93"/>
    </row>
    <row r="263" spans="2:5" x14ac:dyDescent="0.4">
      <c r="B263" s="91" t="str">
        <f>'Analyse des réponses'!V144</f>
        <v>14 réponses sans avis</v>
      </c>
      <c r="C263" s="92"/>
      <c r="D263" s="92"/>
      <c r="E263" s="93"/>
    </row>
    <row r="264" spans="2:5" ht="13" thickBot="1" x14ac:dyDescent="0.45">
      <c r="B264" s="99"/>
      <c r="C264" s="100"/>
      <c r="D264" s="100"/>
      <c r="E264" s="101"/>
    </row>
    <row r="265" spans="2:5" ht="13" thickBot="1" x14ac:dyDescent="0.45">
      <c r="B265" s="92"/>
      <c r="C265" s="92"/>
      <c r="D265" s="92"/>
      <c r="E265" s="92"/>
    </row>
    <row r="266" spans="2:5" x14ac:dyDescent="0.4">
      <c r="B266" s="84" t="str">
        <f>'Analyse des réponses'!W134</f>
        <v>Quels seraient vos souhaits pour la requalification du Boulevard de la République ?</v>
      </c>
      <c r="C266" s="85"/>
      <c r="D266" s="85"/>
      <c r="E266" s="86"/>
    </row>
    <row r="267" spans="2:5" x14ac:dyDescent="0.4">
      <c r="B267" s="76" t="str">
        <f>'Analyse des réponses'!W135</f>
        <v xml:space="preserve">Aménagement : </v>
      </c>
      <c r="C267" s="77"/>
      <c r="D267" s="77"/>
      <c r="E267" s="78"/>
    </row>
    <row r="268" spans="2:5" x14ac:dyDescent="0.4">
      <c r="B268" s="91" t="str">
        <f>'Analyse des réponses'!W136</f>
        <v xml:space="preserve">28 réponses : Elargir le trottoir (Grand espace piéton) </v>
      </c>
      <c r="C268" s="92"/>
      <c r="D268" s="92"/>
      <c r="E268" s="93"/>
    </row>
    <row r="269" spans="2:5" x14ac:dyDescent="0.4">
      <c r="B269" s="91" t="str">
        <f>'Analyse des réponses'!W137</f>
        <v>16 réponses : Pistes cyclables</v>
      </c>
      <c r="C269" s="92"/>
      <c r="D269" s="92"/>
      <c r="E269" s="93"/>
    </row>
    <row r="270" spans="2:5" x14ac:dyDescent="0.4">
      <c r="B270" s="91" t="str">
        <f>'Analyse des réponses'!W138</f>
        <v>12 réponses : Fluidifier/réduire la circulation</v>
      </c>
      <c r="C270" s="92"/>
      <c r="D270" s="92"/>
      <c r="E270" s="93"/>
    </row>
    <row r="271" spans="2:5" x14ac:dyDescent="0.4">
      <c r="B271" s="91" t="str">
        <f>'Analyse des réponses'!W139</f>
        <v>10 réponses :  limitation du passage des bus (dévoiement vers la gare routière en passant sous le pont végétalisé) / bus moins grands et electriques</v>
      </c>
      <c r="C271" s="92"/>
      <c r="D271" s="92"/>
      <c r="E271" s="93"/>
    </row>
    <row r="272" spans="2:5" x14ac:dyDescent="0.4">
      <c r="B272" s="91" t="str">
        <f>'Analyse des réponses'!W140</f>
        <v>11 réponses : double sens de circulation (notamment emprunter le cours Sextius s'il est à double sens. )</v>
      </c>
      <c r="C272" s="92"/>
      <c r="D272" s="92"/>
      <c r="E272" s="93"/>
    </row>
    <row r="273" spans="2:5" x14ac:dyDescent="0.4">
      <c r="B273" s="91" t="str">
        <f>'Analyse des réponses'!W141</f>
        <v>5 réponses : Le laisser tel quel</v>
      </c>
      <c r="C273" s="92"/>
      <c r="D273" s="92"/>
      <c r="E273" s="93"/>
    </row>
    <row r="274" spans="2:5" x14ac:dyDescent="0.4">
      <c r="B274" s="91" t="str">
        <f>'Analyse des réponses'!W142</f>
        <v>4 réponses : Affichage en amont des informations pour le stationnement  (du type nouvel accès rotonde ou place de parkings disponibles).</v>
      </c>
      <c r="C274" s="92"/>
      <c r="D274" s="92"/>
      <c r="E274" s="93"/>
    </row>
    <row r="275" spans="2:5" x14ac:dyDescent="0.4">
      <c r="B275" s="91" t="str">
        <f>'Analyse des réponses'!W143</f>
        <v>4 réponses : A sens unique</v>
      </c>
      <c r="C275" s="92"/>
      <c r="D275" s="92"/>
      <c r="E275" s="93"/>
    </row>
    <row r="276" spans="2:5" x14ac:dyDescent="0.4">
      <c r="B276" s="91" t="str">
        <f>'Analyse des réponses'!W144</f>
        <v>3 réponses : Sécurisation des passages piéton</v>
      </c>
      <c r="C276" s="92"/>
      <c r="D276" s="92"/>
      <c r="E276" s="93"/>
    </row>
    <row r="277" spans="2:5" x14ac:dyDescent="0.4">
      <c r="B277" s="91" t="str">
        <f>'Analyse des réponses'!W145</f>
        <v>2 réponses : Voie de bus mutualisé vélo</v>
      </c>
      <c r="C277" s="92"/>
      <c r="D277" s="92"/>
      <c r="E277" s="93"/>
    </row>
    <row r="278" spans="2:5" x14ac:dyDescent="0.4">
      <c r="B278" s="91" t="str">
        <f>'Analyse des réponses'!W146</f>
        <v>2 réponses : Maintenir uniquement la circulation des transports en communs</v>
      </c>
      <c r="C278" s="92"/>
      <c r="D278" s="92"/>
      <c r="E278" s="93"/>
    </row>
    <row r="279" spans="2:5" x14ac:dyDescent="0.4">
      <c r="B279" s="91" t="str">
        <f>'Analyse des réponses'!W147</f>
        <v>2 réponses : Sloution proposée n°2</v>
      </c>
      <c r="C279" s="92"/>
      <c r="D279" s="92"/>
      <c r="E279" s="93"/>
    </row>
    <row r="280" spans="2:5" x14ac:dyDescent="0.4">
      <c r="B280" s="91" t="str">
        <f>'Analyse des réponses'!W148</f>
        <v>2 réponses : Sinspirer du cour Victor Hugo</v>
      </c>
      <c r="C280" s="92"/>
      <c r="D280" s="92"/>
      <c r="E280" s="93"/>
    </row>
    <row r="281" spans="2:5" x14ac:dyDescent="0.4">
      <c r="B281" s="91" t="str">
        <f>'Analyse des réponses'!W149</f>
        <v>1 réponse : Aménager la jonction République Sextius. Faire une placette et faciliter la traversée du boulevard par les piétons.</v>
      </c>
      <c r="C281" s="92"/>
      <c r="D281" s="92"/>
      <c r="E281" s="93"/>
    </row>
    <row r="282" spans="2:5" x14ac:dyDescent="0.4">
      <c r="B282" s="91" t="str">
        <f>'Analyse des réponses'!W150</f>
        <v>1 réponse : Pietonniser au maximum</v>
      </c>
      <c r="C282" s="92"/>
      <c r="D282" s="92"/>
      <c r="E282" s="93"/>
    </row>
    <row r="283" spans="2:5" x14ac:dyDescent="0.4">
      <c r="B283" s="91" t="str">
        <f>'Analyse des réponses'!W151</f>
        <v>1 réponse : Améliorer le revêtement de chaussée pour améliorer la vie des riverains en baissant le niveau sonore</v>
      </c>
      <c r="C283" s="92"/>
      <c r="D283" s="92"/>
      <c r="E283" s="93"/>
    </row>
    <row r="284" spans="2:5" x14ac:dyDescent="0.4">
      <c r="B284" s="91" t="str">
        <f>'Analyse des réponses'!W152</f>
        <v>1 réponse : Repenser la gestion des feux tricolores : aux heures de pointe c'est la grande pagaille</v>
      </c>
      <c r="C284" s="92"/>
      <c r="D284" s="92"/>
      <c r="E284" s="93"/>
    </row>
    <row r="285" spans="2:5" x14ac:dyDescent="0.4">
      <c r="B285" s="76"/>
      <c r="C285" s="77"/>
      <c r="D285" s="77"/>
      <c r="E285" s="78"/>
    </row>
    <row r="286" spans="2:5" x14ac:dyDescent="0.4">
      <c r="B286" s="76" t="str">
        <f>'Analyse des réponses'!W154</f>
        <v>Stationnement</v>
      </c>
      <c r="C286" s="77"/>
      <c r="D286" s="77"/>
      <c r="E286" s="78"/>
    </row>
    <row r="287" spans="2:5" x14ac:dyDescent="0.4">
      <c r="B287" s="91" t="str">
        <f>'Analyse des réponses'!W155</f>
        <v xml:space="preserve"> 5 réponses : places de stationnement à durée limitée </v>
      </c>
      <c r="C287" s="92"/>
      <c r="D287" s="92"/>
      <c r="E287" s="93"/>
    </row>
    <row r="288" spans="2:5" x14ac:dyDescent="0.4">
      <c r="B288" s="91" t="str">
        <f>'Analyse des réponses'!W156</f>
        <v>3 réponses : Limiter/supprimer le stationnement</v>
      </c>
      <c r="C288" s="92"/>
      <c r="D288" s="92"/>
      <c r="E288" s="93"/>
    </row>
    <row r="289" spans="2:5" x14ac:dyDescent="0.4">
      <c r="B289" s="91" t="str">
        <f>'Analyse des réponses'!W157</f>
        <v>3 réponses : Revoir le stationnement anarchique des véhicules</v>
      </c>
      <c r="C289" s="92"/>
      <c r="D289" s="92"/>
      <c r="E289" s="93"/>
    </row>
    <row r="290" spans="2:5" x14ac:dyDescent="0.4">
      <c r="B290" s="91" t="str">
        <f>'Analyse des réponses'!W158</f>
        <v>2 réponses : Rajouter du stationnement</v>
      </c>
      <c r="C290" s="92"/>
      <c r="D290" s="92"/>
      <c r="E290" s="93"/>
    </row>
    <row r="291" spans="2:5" x14ac:dyDescent="0.4">
      <c r="B291" s="91" t="str">
        <f>'Analyse des réponses'!W159</f>
        <v>1 réponse : interdiction stricte des stationnements en double fille</v>
      </c>
      <c r="C291" s="92"/>
      <c r="D291" s="92"/>
      <c r="E291" s="93"/>
    </row>
    <row r="292" spans="2:5" x14ac:dyDescent="0.4">
      <c r="B292" s="91"/>
      <c r="C292" s="92"/>
      <c r="D292" s="92"/>
      <c r="E292" s="93"/>
    </row>
    <row r="293" spans="2:5" x14ac:dyDescent="0.4">
      <c r="B293" s="76" t="str">
        <f>'Analyse des réponses'!W161</f>
        <v>Evironnement/équipement</v>
      </c>
      <c r="C293" s="77"/>
      <c r="D293" s="77"/>
      <c r="E293" s="78"/>
    </row>
    <row r="294" spans="2:5" x14ac:dyDescent="0.4">
      <c r="B294" s="91" t="str">
        <f>'Analyse des réponses'!W162</f>
        <v>9 réponses : Plus de végatilisation / conserver les arbres</v>
      </c>
      <c r="C294" s="92"/>
      <c r="D294" s="92"/>
      <c r="E294" s="93"/>
    </row>
    <row r="295" spans="2:5" x14ac:dyDescent="0.4">
      <c r="B295" s="91" t="str">
        <f>'Analyse des réponses'!W163</f>
        <v>5 réponses : Nécessité de ravalements de façade (incitation, prise en charge, subvention, plan de ravalement, obligation municipale...)</v>
      </c>
      <c r="C295" s="92"/>
      <c r="D295" s="92"/>
      <c r="E295" s="93"/>
    </row>
    <row r="296" spans="2:5" x14ac:dyDescent="0.4">
      <c r="B296" s="91" t="str">
        <f>'Analyse des réponses'!W164</f>
        <v>3 réponses : redonner de la luminosité car très sombre</v>
      </c>
      <c r="C296" s="92"/>
      <c r="D296" s="92"/>
      <c r="E296" s="93"/>
    </row>
    <row r="297" spans="2:5" x14ac:dyDescent="0.4">
      <c r="B297" s="91" t="str">
        <f>'Analyse des réponses'!W165</f>
        <v>3 réponses : Ajouter des containers de tri</v>
      </c>
      <c r="C297" s="92"/>
      <c r="D297" s="92"/>
      <c r="E297" s="93"/>
    </row>
    <row r="298" spans="2:5" x14ac:dyDescent="0.4">
      <c r="B298" s="91" t="str">
        <f>'Analyse des réponses'!W166</f>
        <v>1 réponse : Revoir la propreté</v>
      </c>
      <c r="C298" s="92"/>
      <c r="D298" s="92"/>
      <c r="E298" s="93"/>
    </row>
    <row r="299" spans="2:5" x14ac:dyDescent="0.4">
      <c r="B299" s="91" t="str">
        <f>'Analyse des réponses'!W167</f>
        <v>1 réponse : revêtement différent pour remplacer le béton</v>
      </c>
      <c r="C299" s="92"/>
      <c r="D299" s="92"/>
      <c r="E299" s="93"/>
    </row>
    <row r="300" spans="2:5" x14ac:dyDescent="0.4">
      <c r="B300" s="91" t="str">
        <f>'Analyse des réponses'!W168</f>
        <v>1 réponse : Mise en place de bancs</v>
      </c>
      <c r="C300" s="92"/>
      <c r="D300" s="92"/>
      <c r="E300" s="93"/>
    </row>
    <row r="301" spans="2:5" x14ac:dyDescent="0.4">
      <c r="B301" s="91" t="str">
        <f>'Analyse des réponses'!W169</f>
        <v>1 réponse : Suppression des platanes malades</v>
      </c>
      <c r="C301" s="92"/>
      <c r="D301" s="92"/>
      <c r="E301" s="93"/>
    </row>
    <row r="302" spans="2:5" x14ac:dyDescent="0.4">
      <c r="B302" s="91" t="str">
        <f>'Analyse des réponses'!W170</f>
        <v>1 réponse : Accés PMR</v>
      </c>
      <c r="C302" s="92"/>
      <c r="D302" s="92"/>
      <c r="E302" s="93"/>
    </row>
    <row r="303" spans="2:5" x14ac:dyDescent="0.4">
      <c r="B303" s="91"/>
      <c r="C303" s="92"/>
      <c r="D303" s="92"/>
      <c r="E303" s="93"/>
    </row>
    <row r="304" spans="2:5" x14ac:dyDescent="0.4">
      <c r="B304" s="76" t="str">
        <f>'Analyse des réponses'!W172</f>
        <v xml:space="preserve">Commerces : </v>
      </c>
      <c r="C304" s="77"/>
      <c r="D304" s="77"/>
      <c r="E304" s="78"/>
    </row>
    <row r="305" spans="2:5" x14ac:dyDescent="0.4">
      <c r="B305" s="91" t="str">
        <f>'Analyse des réponses'!W173</f>
        <v>4 réponses : meilleure mise en avant des commerces, requalification des commerces</v>
      </c>
      <c r="C305" s="92"/>
      <c r="D305" s="92"/>
      <c r="E305" s="93"/>
    </row>
    <row r="306" spans="2:5" x14ac:dyDescent="0.4">
      <c r="B306" s="91" t="str">
        <f>'Analyse des réponses'!W174</f>
        <v>2 réponses : Augementation des commerces de bouche</v>
      </c>
      <c r="C306" s="92"/>
      <c r="D306" s="92"/>
      <c r="E306" s="93"/>
    </row>
    <row r="307" spans="2:5" x14ac:dyDescent="0.4">
      <c r="B307" s="91" t="str">
        <f>'Analyse des réponses'!W175</f>
        <v>1 réponse : plus de commerçants, moins de commerces de type uber (livraison à domicile, dark kichen)</v>
      </c>
      <c r="C307" s="92"/>
      <c r="D307" s="92"/>
      <c r="E307" s="93"/>
    </row>
    <row r="308" spans="2:5" x14ac:dyDescent="0.4">
      <c r="B308" s="91"/>
      <c r="C308" s="92"/>
      <c r="D308" s="92"/>
      <c r="E308" s="93"/>
    </row>
    <row r="309" spans="2:5" x14ac:dyDescent="0.4">
      <c r="B309" s="76" t="str">
        <f>'Analyse des réponses'!W177</f>
        <v xml:space="preserve">Divers : </v>
      </c>
      <c r="C309" s="77"/>
      <c r="D309" s="77"/>
      <c r="E309" s="78"/>
    </row>
    <row r="310" spans="2:5" x14ac:dyDescent="0.4">
      <c r="B310" s="91" t="str">
        <f>'Analyse des réponses'!W178</f>
        <v>2 réponses : prolongement du cours Napoléon, pourquoi changer le nom ? ( ou Allee de la fontaine)</v>
      </c>
      <c r="C310" s="92"/>
      <c r="D310" s="92"/>
      <c r="E310" s="93"/>
    </row>
    <row r="311" spans="2:5" x14ac:dyDescent="0.4">
      <c r="B311" s="91" t="str">
        <f>'Analyse des réponses'!W180</f>
        <v>52 réponses sans avis</v>
      </c>
      <c r="C311" s="92"/>
      <c r="D311" s="92"/>
      <c r="E311" s="93"/>
    </row>
    <row r="312" spans="2:5" ht="13" thickBot="1" x14ac:dyDescent="0.45">
      <c r="B312" s="99"/>
      <c r="C312" s="100"/>
      <c r="D312" s="100"/>
      <c r="E312" s="101"/>
    </row>
    <row r="313" spans="2:5" ht="13" thickBot="1" x14ac:dyDescent="0.45">
      <c r="B313" s="92"/>
      <c r="C313" s="92"/>
      <c r="D313" s="92"/>
      <c r="E313" s="92"/>
    </row>
    <row r="314" spans="2:5" x14ac:dyDescent="0.4">
      <c r="B314" s="84" t="str">
        <f>'Analyse des réponses'!X134</f>
        <v>Avez vous d'autres suggestion dans le cadre de la requalification du quartier ?</v>
      </c>
      <c r="C314" s="85"/>
      <c r="D314" s="85"/>
      <c r="E314" s="86"/>
    </row>
    <row r="315" spans="2:5" ht="13.5" customHeight="1" x14ac:dyDescent="0.4">
      <c r="B315" s="91" t="str">
        <f>'Analyse des réponses'!X135</f>
        <v>87 réponses : Création d'une aide financière aux ravalement de façades étendue à l'ensemble du quartier du Faubourg</v>
      </c>
      <c r="C315" s="92"/>
      <c r="D315" s="92"/>
      <c r="E315" s="93"/>
    </row>
    <row r="316" spans="2:5" ht="13.5" customHeight="1" x14ac:dyDescent="0.4">
      <c r="B316" s="91" t="str">
        <f>'Analyse des réponses'!X136</f>
        <v>73 réponses : Mise en place d'un dispositif attractif pour inciter les artistes, artisans et créateurs à s'implanter dans le quartier (loyer bas, aide à l'installation, démarchage...)</v>
      </c>
      <c r="C316" s="92"/>
      <c r="D316" s="92"/>
      <c r="E316" s="93"/>
    </row>
    <row r="317" spans="2:5" ht="13.5" customHeight="1" x14ac:dyDescent="0.4">
      <c r="B317" s="91" t="str">
        <f>'Analyse des réponses'!X137</f>
        <v>62 réponses : Mutualiser une zone de dépose minute sur le Cours Sextius pour l'école, les mariages et les livraisons</v>
      </c>
      <c r="C317" s="92"/>
      <c r="D317" s="92"/>
      <c r="E317" s="93"/>
    </row>
    <row r="318" spans="2:5" ht="13.5" customHeight="1" x14ac:dyDescent="0.4">
      <c r="B318" s="91" t="str">
        <f>'Analyse des réponses'!X138</f>
        <v>52 réponses : Réalisation d'une étude de l'offre et de l'utilité du service des transports en communs (bus) en transit autour du quartier</v>
      </c>
      <c r="C318" s="92"/>
      <c r="D318" s="92"/>
      <c r="E318" s="93"/>
    </row>
    <row r="319" spans="2:5" ht="13.5" customHeight="1" x14ac:dyDescent="0.4">
      <c r="B319" s="91" t="str">
        <f>'Analyse des réponses'!X139</f>
        <v>43 réponses : Révision du PLU pour sur l'ensemble quartier pour prise en compte des spécificités de chaque rue et de la requalification en cours</v>
      </c>
      <c r="C319" s="92"/>
      <c r="D319" s="92"/>
      <c r="E319" s="93"/>
    </row>
    <row r="320" spans="2:5" ht="13.5" customHeight="1" x14ac:dyDescent="0.4">
      <c r="B320" s="91" t="str">
        <f>'Analyse des réponses'!X140</f>
        <v>42 réponses : Création d'un parking pour forrains en lieu et place de la voie de bus entre la rue des Guerriers et la rue des Etuves et entre la rue des Etuves et le Cours Sextius afin de libérer le haut du Cours Sextius</v>
      </c>
      <c r="C320" s="92"/>
      <c r="D320" s="92"/>
      <c r="E320" s="93"/>
    </row>
    <row r="321" spans="2:5" ht="13.5" customHeight="1" x14ac:dyDescent="0.4">
      <c r="B321" s="91" t="str">
        <f>'Analyse des réponses'!X141</f>
        <v>2 réponses : Déploiement de la fibre optique dans le quartier fabourg</v>
      </c>
      <c r="C321" s="92"/>
      <c r="D321" s="92"/>
      <c r="E321" s="93"/>
    </row>
    <row r="322" spans="2:5" ht="13.5" customHeight="1" x14ac:dyDescent="0.4">
      <c r="B322" s="91" t="str">
        <f>'Analyse des réponses'!X142</f>
        <v>2 réponses : Augmenter la sécurité de la zone face aux incivilités récurrentes dans le quartier (patrouille de police, vidéosurveillance...)</v>
      </c>
      <c r="C322" s="92"/>
      <c r="D322" s="92"/>
      <c r="E322" s="93"/>
    </row>
    <row r="323" spans="2:5" ht="13.5" customHeight="1" x14ac:dyDescent="0.4">
      <c r="B323" s="91" t="str">
        <f>'Analyse des réponses'!X143</f>
        <v>1 réponse : s'assurer que les loyers des commerces ne sont pas excessifs sur le cours Sextius</v>
      </c>
      <c r="C323" s="92"/>
      <c r="D323" s="92"/>
      <c r="E323" s="93"/>
    </row>
    <row r="324" spans="2:5" ht="12.75" customHeight="1" x14ac:dyDescent="0.4">
      <c r="B324" s="91" t="str">
        <f>'Analyse des réponses'!X144</f>
        <v>1 réponse : Ajouter des compost publics</v>
      </c>
      <c r="C324" s="92"/>
      <c r="D324" s="92"/>
      <c r="E324" s="93"/>
    </row>
    <row r="325" spans="2:5" ht="13.5" customHeight="1" x14ac:dyDescent="0.4">
      <c r="B325" s="91" t="str">
        <f>'Analyse des réponses'!X145</f>
        <v xml:space="preserve">1 réponse : Passage du parking Cardeurs en parking réservé aux riverains </v>
      </c>
      <c r="C325" s="92"/>
      <c r="D325" s="92"/>
      <c r="E325" s="93"/>
    </row>
    <row r="326" spans="2:5" ht="13.5" customHeight="1" x14ac:dyDescent="0.4">
      <c r="B326" s="91" t="str">
        <f>'Analyse des réponses'!X146</f>
        <v xml:space="preserve"> 1 réponse : meilleur encadrement du pub et des terrasses. </v>
      </c>
      <c r="C326" s="92"/>
      <c r="D326" s="92"/>
      <c r="E326" s="93"/>
    </row>
    <row r="327" spans="2:5" ht="13.5" customHeight="1" x14ac:dyDescent="0.4">
      <c r="B327" s="91" t="str">
        <f>'Analyse des réponses'!X147</f>
        <v>1 réponse : Suppression du nettoyage et ramassage des poubelles aux heures nocturnes.</v>
      </c>
      <c r="C327" s="92"/>
      <c r="D327" s="92"/>
      <c r="E327" s="93"/>
    </row>
    <row r="328" spans="2:5" ht="13.5" customHeight="1" x14ac:dyDescent="0.4">
      <c r="B328" s="91" t="str">
        <f>'Analyse des réponses'!X148</f>
        <v xml:space="preserve">1 réponse : Trouver un accord avec l'architecte des batiments de france pour autoriser l'isolation thermique des batiments par l'extérieur pour améliorer l'efficacité énergétique des batiments anciens dans le cadre de la requalification de ce quartier. </v>
      </c>
      <c r="C328" s="92"/>
      <c r="D328" s="92"/>
      <c r="E328" s="93"/>
    </row>
    <row r="329" spans="2:5" ht="13.5" customHeight="1" x14ac:dyDescent="0.4">
      <c r="B329" s="91" t="str">
        <f>'Analyse des réponses'!X149</f>
        <v>1 réponse : Revoir les modalités de gestion des déchets non triables en particulier dans les petites rues interieures du quartier : les bennes plastiques actuelles sont regulièrement dégradées, déplacée, débordantes...</v>
      </c>
      <c r="C329" s="92"/>
      <c r="D329" s="92"/>
      <c r="E329" s="93"/>
    </row>
    <row r="330" spans="2:5" ht="13.5" customHeight="1" x14ac:dyDescent="0.4">
      <c r="B330" s="91" t="str">
        <f>'Analyse des réponses'!X150</f>
        <v>1 réponse : organiser un nettoyage quotidien des rues comme c'était le cas autrefois.</v>
      </c>
      <c r="C330" s="92"/>
      <c r="D330" s="92"/>
      <c r="E330" s="93"/>
    </row>
    <row r="331" spans="2:5" ht="13.5" customHeight="1" x14ac:dyDescent="0.4">
      <c r="B331" s="91" t="str">
        <f>'Analyse des réponses'!X151</f>
        <v>13 réponses sans avis</v>
      </c>
      <c r="C331" s="92"/>
      <c r="D331" s="92"/>
      <c r="E331" s="93"/>
    </row>
    <row r="332" spans="2:5" ht="13" thickBot="1" x14ac:dyDescent="0.45">
      <c r="B332" s="105"/>
      <c r="C332" s="106"/>
      <c r="D332" s="106"/>
      <c r="E332" s="107"/>
    </row>
    <row r="333" spans="2:5" ht="13" thickBot="1" x14ac:dyDescent="0.45">
      <c r="B333" s="108"/>
      <c r="C333" s="108"/>
      <c r="D333" s="108"/>
      <c r="E333" s="108"/>
    </row>
    <row r="334" spans="2:5" ht="13.25" customHeight="1" x14ac:dyDescent="0.4">
      <c r="B334" s="84" t="s">
        <v>1512</v>
      </c>
      <c r="C334" s="85"/>
      <c r="D334" s="85"/>
      <c r="E334" s="86"/>
    </row>
    <row r="335" spans="2:5" x14ac:dyDescent="0.4">
      <c r="B335" s="91"/>
      <c r="C335" s="92"/>
      <c r="D335" s="92"/>
      <c r="E335" s="93"/>
    </row>
    <row r="336" spans="2:5" x14ac:dyDescent="0.4">
      <c r="B336" s="91"/>
      <c r="C336" s="92"/>
      <c r="D336" s="92"/>
      <c r="E336" s="93"/>
    </row>
    <row r="337" spans="2:5" x14ac:dyDescent="0.4">
      <c r="B337" s="91"/>
      <c r="C337" s="92"/>
      <c r="D337" s="92"/>
      <c r="E337" s="93"/>
    </row>
    <row r="338" spans="2:5" x14ac:dyDescent="0.4">
      <c r="B338" s="91"/>
      <c r="C338" s="92"/>
      <c r="D338" s="92"/>
      <c r="E338" s="93"/>
    </row>
    <row r="339" spans="2:5" x14ac:dyDescent="0.4">
      <c r="B339" s="91"/>
      <c r="C339" s="92"/>
      <c r="D339" s="92"/>
      <c r="E339" s="93"/>
    </row>
    <row r="340" spans="2:5" x14ac:dyDescent="0.4">
      <c r="B340" s="91"/>
      <c r="C340" s="92"/>
      <c r="D340" s="92"/>
      <c r="E340" s="93"/>
    </row>
    <row r="341" spans="2:5" x14ac:dyDescent="0.4">
      <c r="B341" s="91"/>
      <c r="C341" s="92"/>
      <c r="D341" s="92"/>
      <c r="E341" s="93"/>
    </row>
    <row r="342" spans="2:5" x14ac:dyDescent="0.4">
      <c r="B342" s="91"/>
      <c r="C342" s="92"/>
      <c r="D342" s="92"/>
      <c r="E342" s="93"/>
    </row>
    <row r="343" spans="2:5" x14ac:dyDescent="0.4">
      <c r="B343" s="91"/>
      <c r="C343" s="92"/>
      <c r="D343" s="92"/>
      <c r="E343" s="93"/>
    </row>
    <row r="344" spans="2:5" x14ac:dyDescent="0.4">
      <c r="B344" s="91"/>
      <c r="C344" s="92"/>
      <c r="D344" s="92"/>
      <c r="E344" s="93"/>
    </row>
    <row r="345" spans="2:5" x14ac:dyDescent="0.4">
      <c r="B345" s="91"/>
      <c r="C345" s="92"/>
      <c r="D345" s="92"/>
      <c r="E345" s="93"/>
    </row>
    <row r="346" spans="2:5" x14ac:dyDescent="0.4">
      <c r="B346" s="91"/>
      <c r="C346" s="92"/>
      <c r="D346" s="92"/>
      <c r="E346" s="93"/>
    </row>
    <row r="347" spans="2:5" x14ac:dyDescent="0.4">
      <c r="B347" s="91"/>
      <c r="C347" s="92"/>
      <c r="D347" s="92"/>
      <c r="E347" s="93"/>
    </row>
    <row r="348" spans="2:5" x14ac:dyDescent="0.4">
      <c r="B348" s="91"/>
      <c r="C348" s="92"/>
      <c r="D348" s="92"/>
      <c r="E348" s="93"/>
    </row>
    <row r="349" spans="2:5" x14ac:dyDescent="0.4">
      <c r="B349" s="91"/>
      <c r="C349" s="92"/>
      <c r="D349" s="92"/>
      <c r="E349" s="93"/>
    </row>
    <row r="350" spans="2:5" x14ac:dyDescent="0.4">
      <c r="B350" s="91"/>
      <c r="C350" s="92"/>
      <c r="D350" s="92"/>
      <c r="E350" s="93"/>
    </row>
    <row r="351" spans="2:5" ht="13" thickBot="1" x14ac:dyDescent="0.45">
      <c r="B351" s="99"/>
      <c r="C351" s="100"/>
      <c r="D351" s="100"/>
      <c r="E351" s="101"/>
    </row>
    <row r="352" spans="2:5" x14ac:dyDescent="0.4">
      <c r="B352" s="92"/>
      <c r="C352" s="92"/>
      <c r="D352" s="92"/>
      <c r="E352" s="92"/>
    </row>
    <row r="353" spans="2:5" x14ac:dyDescent="0.4">
      <c r="B353" s="92"/>
      <c r="C353" s="92"/>
      <c r="D353" s="92"/>
      <c r="E353" s="92"/>
    </row>
    <row r="354" spans="2:5" x14ac:dyDescent="0.4">
      <c r="B354" s="92"/>
      <c r="C354" s="92"/>
      <c r="D354" s="92"/>
      <c r="E354" s="92"/>
    </row>
    <row r="355" spans="2:5" x14ac:dyDescent="0.4">
      <c r="B355" s="92"/>
      <c r="C355" s="92"/>
      <c r="D355" s="92"/>
      <c r="E355" s="92"/>
    </row>
    <row r="356" spans="2:5" x14ac:dyDescent="0.4">
      <c r="B356" s="92"/>
      <c r="C356" s="92"/>
      <c r="D356" s="92"/>
      <c r="E356" s="92"/>
    </row>
    <row r="357" spans="2:5" x14ac:dyDescent="0.4">
      <c r="B357" s="92"/>
      <c r="C357" s="92"/>
      <c r="D357" s="92"/>
      <c r="E357" s="92"/>
    </row>
    <row r="358" spans="2:5" x14ac:dyDescent="0.4">
      <c r="B358" s="98"/>
      <c r="C358" s="98"/>
      <c r="D358" s="98"/>
      <c r="E358" s="98"/>
    </row>
    <row r="359" spans="2:5" x14ac:dyDescent="0.4">
      <c r="B359" s="98"/>
      <c r="C359" s="98"/>
      <c r="D359" s="98"/>
      <c r="E359" s="98"/>
    </row>
    <row r="360" spans="2:5" x14ac:dyDescent="0.4">
      <c r="B360" s="98"/>
      <c r="C360" s="98"/>
      <c r="D360" s="98"/>
      <c r="E360" s="98"/>
    </row>
    <row r="361" spans="2:5" x14ac:dyDescent="0.4">
      <c r="B361" s="98"/>
      <c r="C361" s="98"/>
      <c r="D361" s="98"/>
      <c r="E361" s="98"/>
    </row>
    <row r="362" spans="2:5" x14ac:dyDescent="0.4">
      <c r="B362" s="98"/>
      <c r="C362" s="98"/>
      <c r="D362" s="98"/>
      <c r="E362" s="98"/>
    </row>
    <row r="363" spans="2:5" x14ac:dyDescent="0.4">
      <c r="B363" s="98"/>
      <c r="C363" s="98"/>
      <c r="D363" s="98"/>
      <c r="E363" s="98"/>
    </row>
    <row r="364" spans="2:5" x14ac:dyDescent="0.4">
      <c r="B364" s="98"/>
      <c r="C364" s="98"/>
      <c r="D364" s="98"/>
      <c r="E364" s="98"/>
    </row>
    <row r="365" spans="2:5" x14ac:dyDescent="0.4">
      <c r="B365" s="98"/>
      <c r="C365" s="98"/>
      <c r="D365" s="98"/>
      <c r="E365" s="98"/>
    </row>
    <row r="366" spans="2:5" x14ac:dyDescent="0.4">
      <c r="B366" s="98"/>
      <c r="C366" s="98"/>
      <c r="D366" s="98"/>
      <c r="E366" s="98"/>
    </row>
    <row r="367" spans="2:5" x14ac:dyDescent="0.4">
      <c r="B367" s="98"/>
      <c r="C367" s="98"/>
      <c r="D367" s="98"/>
      <c r="E367" s="98"/>
    </row>
    <row r="368" spans="2:5" x14ac:dyDescent="0.4">
      <c r="B368" s="98"/>
      <c r="C368" s="98"/>
      <c r="D368" s="98"/>
      <c r="E368" s="98"/>
    </row>
    <row r="369" spans="2:5" x14ac:dyDescent="0.4">
      <c r="B369" s="98"/>
      <c r="C369" s="98"/>
      <c r="D369" s="98"/>
      <c r="E369" s="98"/>
    </row>
    <row r="370" spans="2:5" x14ac:dyDescent="0.4">
      <c r="B370" s="98"/>
      <c r="C370" s="98"/>
      <c r="D370" s="98"/>
      <c r="E370" s="98"/>
    </row>
    <row r="371" spans="2:5" x14ac:dyDescent="0.4">
      <c r="B371" s="98"/>
      <c r="C371" s="98"/>
      <c r="D371" s="98"/>
      <c r="E371" s="98"/>
    </row>
    <row r="372" spans="2:5" x14ac:dyDescent="0.4">
      <c r="B372" s="98"/>
      <c r="C372" s="98"/>
      <c r="D372" s="98"/>
      <c r="E372" s="98"/>
    </row>
    <row r="373" spans="2:5" x14ac:dyDescent="0.4">
      <c r="B373" s="98"/>
      <c r="C373" s="98"/>
      <c r="D373" s="98"/>
      <c r="E373" s="98"/>
    </row>
    <row r="374" spans="2:5" x14ac:dyDescent="0.4">
      <c r="B374" s="98"/>
      <c r="C374" s="98"/>
      <c r="D374" s="98"/>
      <c r="E374" s="98"/>
    </row>
    <row r="375" spans="2:5" x14ac:dyDescent="0.4">
      <c r="B375" s="98"/>
      <c r="C375" s="98"/>
      <c r="D375" s="98"/>
      <c r="E375" s="98"/>
    </row>
    <row r="376" spans="2:5" x14ac:dyDescent="0.4">
      <c r="B376" s="98"/>
      <c r="C376" s="98"/>
      <c r="D376" s="98"/>
      <c r="E376" s="98"/>
    </row>
    <row r="377" spans="2:5" x14ac:dyDescent="0.4">
      <c r="B377" s="98"/>
      <c r="C377" s="98"/>
      <c r="D377" s="98"/>
      <c r="E377" s="98"/>
    </row>
    <row r="378" spans="2:5" x14ac:dyDescent="0.4">
      <c r="B378" s="98"/>
      <c r="C378" s="98"/>
      <c r="D378" s="98"/>
      <c r="E378" s="98"/>
    </row>
    <row r="379" spans="2:5" x14ac:dyDescent="0.4">
      <c r="B379" s="98"/>
      <c r="C379" s="98"/>
      <c r="D379" s="98"/>
      <c r="E379" s="98"/>
    </row>
    <row r="380" spans="2:5" x14ac:dyDescent="0.4">
      <c r="B380" s="98"/>
      <c r="C380" s="98"/>
      <c r="D380" s="98"/>
      <c r="E380" s="98"/>
    </row>
    <row r="381" spans="2:5" x14ac:dyDescent="0.4">
      <c r="B381" s="98"/>
      <c r="C381" s="98"/>
      <c r="D381" s="98"/>
      <c r="E381" s="98"/>
    </row>
    <row r="382" spans="2:5" x14ac:dyDescent="0.4">
      <c r="B382" s="98"/>
      <c r="C382" s="98"/>
      <c r="D382" s="98"/>
      <c r="E382" s="98"/>
    </row>
    <row r="383" spans="2:5" x14ac:dyDescent="0.4">
      <c r="B383" s="98"/>
      <c r="C383" s="98"/>
      <c r="D383" s="98"/>
      <c r="E383" s="98"/>
    </row>
    <row r="384" spans="2:5" x14ac:dyDescent="0.4">
      <c r="B384" s="98"/>
      <c r="C384" s="98"/>
      <c r="D384" s="98"/>
      <c r="E384" s="98"/>
    </row>
    <row r="385" spans="2:5" x14ac:dyDescent="0.4">
      <c r="B385" s="98"/>
      <c r="C385" s="98"/>
      <c r="D385" s="98"/>
      <c r="E385" s="98"/>
    </row>
    <row r="386" spans="2:5" x14ac:dyDescent="0.4">
      <c r="B386" s="98"/>
      <c r="C386" s="98"/>
      <c r="D386" s="98"/>
      <c r="E386" s="98"/>
    </row>
    <row r="387" spans="2:5" x14ac:dyDescent="0.4">
      <c r="B387" s="98"/>
      <c r="C387" s="98"/>
      <c r="D387" s="98"/>
      <c r="E387" s="98"/>
    </row>
    <row r="388" spans="2:5" x14ac:dyDescent="0.4">
      <c r="B388" s="98"/>
      <c r="C388" s="98"/>
      <c r="D388" s="98"/>
      <c r="E388" s="98"/>
    </row>
    <row r="389" spans="2:5" x14ac:dyDescent="0.4">
      <c r="B389" s="98"/>
      <c r="C389" s="98"/>
      <c r="D389" s="98"/>
      <c r="E389" s="98"/>
    </row>
    <row r="390" spans="2:5" x14ac:dyDescent="0.4">
      <c r="B390" s="98"/>
      <c r="C390" s="98"/>
      <c r="D390" s="98"/>
      <c r="E390" s="98"/>
    </row>
    <row r="391" spans="2:5" x14ac:dyDescent="0.4">
      <c r="B391" s="98"/>
      <c r="C391" s="98"/>
      <c r="D391" s="98"/>
      <c r="E391" s="98"/>
    </row>
    <row r="392" spans="2:5" x14ac:dyDescent="0.4">
      <c r="B392" s="98"/>
      <c r="C392" s="98"/>
      <c r="D392" s="98"/>
      <c r="E392" s="98"/>
    </row>
    <row r="393" spans="2:5" x14ac:dyDescent="0.4">
      <c r="B393" s="98"/>
      <c r="C393" s="98"/>
      <c r="D393" s="98"/>
      <c r="E393" s="98"/>
    </row>
    <row r="394" spans="2:5" x14ac:dyDescent="0.4">
      <c r="B394" s="98"/>
      <c r="C394" s="98"/>
      <c r="D394" s="98"/>
      <c r="E394" s="98"/>
    </row>
    <row r="395" spans="2:5" x14ac:dyDescent="0.4">
      <c r="B395" s="98"/>
      <c r="C395" s="98"/>
      <c r="D395" s="98"/>
      <c r="E395" s="98"/>
    </row>
    <row r="396" spans="2:5" x14ac:dyDescent="0.4">
      <c r="B396" s="98"/>
      <c r="C396" s="98"/>
      <c r="D396" s="98"/>
      <c r="E396" s="98"/>
    </row>
    <row r="397" spans="2:5" x14ac:dyDescent="0.4">
      <c r="B397" s="98"/>
      <c r="C397" s="98"/>
      <c r="D397" s="98"/>
      <c r="E397" s="98"/>
    </row>
    <row r="398" spans="2:5" x14ac:dyDescent="0.4">
      <c r="B398" s="98"/>
      <c r="C398" s="98"/>
      <c r="D398" s="98"/>
      <c r="E398" s="98"/>
    </row>
    <row r="399" spans="2:5" x14ac:dyDescent="0.4">
      <c r="B399" s="98"/>
      <c r="C399" s="98"/>
      <c r="D399" s="98"/>
      <c r="E399" s="98"/>
    </row>
    <row r="400" spans="2:5" x14ac:dyDescent="0.4">
      <c r="B400" s="98"/>
      <c r="C400" s="98"/>
      <c r="D400" s="98"/>
      <c r="E400" s="98"/>
    </row>
    <row r="401" spans="2:5" x14ac:dyDescent="0.4">
      <c r="B401" s="98"/>
      <c r="C401" s="98"/>
      <c r="D401" s="98"/>
      <c r="E401" s="98"/>
    </row>
    <row r="402" spans="2:5" x14ac:dyDescent="0.4">
      <c r="B402" s="98"/>
      <c r="C402" s="98"/>
      <c r="D402" s="98"/>
      <c r="E402" s="98"/>
    </row>
    <row r="403" spans="2:5" x14ac:dyDescent="0.4">
      <c r="B403" s="98"/>
      <c r="C403" s="98"/>
      <c r="D403" s="98"/>
      <c r="E403" s="98"/>
    </row>
    <row r="404" spans="2:5" x14ac:dyDescent="0.4">
      <c r="B404" s="98"/>
      <c r="C404" s="98"/>
      <c r="D404" s="98"/>
      <c r="E404" s="98"/>
    </row>
    <row r="405" spans="2:5" x14ac:dyDescent="0.4">
      <c r="B405" s="98"/>
      <c r="C405" s="98"/>
      <c r="D405" s="98"/>
      <c r="E405" s="98"/>
    </row>
    <row r="406" spans="2:5" x14ac:dyDescent="0.4">
      <c r="B406" s="98"/>
      <c r="C406" s="98"/>
      <c r="D406" s="98"/>
      <c r="E406" s="98"/>
    </row>
    <row r="407" spans="2:5" x14ac:dyDescent="0.4">
      <c r="B407" s="98"/>
      <c r="C407" s="98"/>
      <c r="D407" s="98"/>
      <c r="E407" s="98"/>
    </row>
    <row r="408" spans="2:5" x14ac:dyDescent="0.4">
      <c r="B408" s="98"/>
      <c r="C408" s="98"/>
      <c r="D408" s="98"/>
      <c r="E408" s="98"/>
    </row>
    <row r="409" spans="2:5" x14ac:dyDescent="0.4">
      <c r="B409" s="98"/>
      <c r="C409" s="98"/>
      <c r="D409" s="98"/>
      <c r="E409" s="98"/>
    </row>
    <row r="410" spans="2:5" x14ac:dyDescent="0.4">
      <c r="B410" s="98"/>
      <c r="C410" s="98"/>
      <c r="D410" s="98"/>
      <c r="E410" s="98"/>
    </row>
    <row r="411" spans="2:5" x14ac:dyDescent="0.4">
      <c r="B411" s="98"/>
      <c r="C411" s="98"/>
      <c r="D411" s="98"/>
      <c r="E411" s="98"/>
    </row>
    <row r="412" spans="2:5" x14ac:dyDescent="0.4">
      <c r="B412" s="98"/>
      <c r="C412" s="98"/>
      <c r="D412" s="98"/>
      <c r="E412" s="98"/>
    </row>
    <row r="413" spans="2:5" x14ac:dyDescent="0.4">
      <c r="B413" s="98"/>
      <c r="C413" s="98"/>
      <c r="D413" s="98"/>
      <c r="E413" s="98"/>
    </row>
    <row r="414" spans="2:5" x14ac:dyDescent="0.4">
      <c r="B414" s="98"/>
      <c r="C414" s="98"/>
      <c r="D414" s="98"/>
      <c r="E414" s="98"/>
    </row>
    <row r="415" spans="2:5" x14ac:dyDescent="0.4">
      <c r="B415" s="98"/>
      <c r="C415" s="98"/>
      <c r="D415" s="98"/>
      <c r="E415" s="98"/>
    </row>
    <row r="416" spans="2:5" x14ac:dyDescent="0.4">
      <c r="B416" s="98"/>
      <c r="C416" s="98"/>
      <c r="D416" s="98"/>
      <c r="E416" s="98"/>
    </row>
    <row r="417" spans="2:5" x14ac:dyDescent="0.4">
      <c r="B417" s="98"/>
      <c r="C417" s="98"/>
      <c r="D417" s="98"/>
      <c r="E417" s="98"/>
    </row>
    <row r="418" spans="2:5" x14ac:dyDescent="0.4">
      <c r="B418" s="98"/>
      <c r="C418" s="98"/>
      <c r="D418" s="98"/>
      <c r="E418" s="98"/>
    </row>
    <row r="419" spans="2:5" x14ac:dyDescent="0.4">
      <c r="B419" s="98"/>
      <c r="C419" s="98"/>
      <c r="D419" s="98"/>
      <c r="E419" s="98"/>
    </row>
    <row r="420" spans="2:5" x14ac:dyDescent="0.4">
      <c r="B420" s="98"/>
      <c r="C420" s="98"/>
      <c r="D420" s="98"/>
      <c r="E420" s="98"/>
    </row>
    <row r="421" spans="2:5" x14ac:dyDescent="0.4">
      <c r="B421" s="98"/>
      <c r="C421" s="98"/>
      <c r="D421" s="98"/>
      <c r="E421" s="98"/>
    </row>
    <row r="422" spans="2:5" x14ac:dyDescent="0.4">
      <c r="B422" s="98"/>
      <c r="C422" s="98"/>
      <c r="D422" s="98"/>
      <c r="E422" s="98"/>
    </row>
    <row r="423" spans="2:5" x14ac:dyDescent="0.4">
      <c r="B423" s="98"/>
      <c r="C423" s="98"/>
      <c r="D423" s="98"/>
      <c r="E423" s="98"/>
    </row>
    <row r="424" spans="2:5" x14ac:dyDescent="0.4">
      <c r="B424" s="98"/>
      <c r="C424" s="98"/>
      <c r="D424" s="98"/>
      <c r="E424" s="98"/>
    </row>
    <row r="425" spans="2:5" x14ac:dyDescent="0.4">
      <c r="B425" s="98"/>
      <c r="C425" s="98"/>
      <c r="D425" s="98"/>
      <c r="E425" s="98"/>
    </row>
    <row r="426" spans="2:5" x14ac:dyDescent="0.4">
      <c r="B426" s="98"/>
      <c r="C426" s="98"/>
      <c r="D426" s="98"/>
      <c r="E426" s="98"/>
    </row>
    <row r="427" spans="2:5" x14ac:dyDescent="0.4">
      <c r="B427" s="98"/>
      <c r="C427" s="98"/>
      <c r="D427" s="98"/>
      <c r="E427" s="98"/>
    </row>
    <row r="428" spans="2:5" x14ac:dyDescent="0.4">
      <c r="B428" s="98"/>
      <c r="C428" s="98"/>
      <c r="D428" s="98"/>
      <c r="E428" s="98"/>
    </row>
    <row r="429" spans="2:5" x14ac:dyDescent="0.4">
      <c r="B429" s="98"/>
      <c r="C429" s="98"/>
      <c r="D429" s="98"/>
      <c r="E429" s="98"/>
    </row>
    <row r="430" spans="2:5" x14ac:dyDescent="0.4">
      <c r="B430" s="98"/>
      <c r="C430" s="98"/>
      <c r="D430" s="98"/>
      <c r="E430" s="98"/>
    </row>
    <row r="431" spans="2:5" x14ac:dyDescent="0.4">
      <c r="B431" s="98"/>
      <c r="C431" s="98"/>
      <c r="D431" s="98"/>
      <c r="E431" s="98"/>
    </row>
    <row r="432" spans="2:5" x14ac:dyDescent="0.4">
      <c r="B432" s="98"/>
      <c r="C432" s="98"/>
      <c r="D432" s="98"/>
      <c r="E432" s="98"/>
    </row>
    <row r="433" spans="2:5" x14ac:dyDescent="0.4">
      <c r="B433" s="98"/>
      <c r="C433" s="98"/>
      <c r="D433" s="98"/>
      <c r="E433" s="98"/>
    </row>
    <row r="434" spans="2:5" x14ac:dyDescent="0.4">
      <c r="B434" s="98"/>
      <c r="C434" s="98"/>
      <c r="D434" s="98"/>
      <c r="E434" s="98"/>
    </row>
    <row r="435" spans="2:5" x14ac:dyDescent="0.4">
      <c r="B435" s="98"/>
      <c r="C435" s="98"/>
      <c r="D435" s="98"/>
      <c r="E435" s="98"/>
    </row>
    <row r="436" spans="2:5" x14ac:dyDescent="0.4">
      <c r="B436" s="98"/>
      <c r="C436" s="98"/>
      <c r="D436" s="98"/>
      <c r="E436" s="98"/>
    </row>
    <row r="437" spans="2:5" x14ac:dyDescent="0.4">
      <c r="B437" s="98"/>
      <c r="C437" s="98"/>
      <c r="D437" s="98"/>
      <c r="E437" s="98"/>
    </row>
    <row r="438" spans="2:5" x14ac:dyDescent="0.4">
      <c r="B438" s="98"/>
      <c r="C438" s="98"/>
      <c r="D438" s="98"/>
      <c r="E438" s="98"/>
    </row>
    <row r="439" spans="2:5" x14ac:dyDescent="0.4">
      <c r="B439" s="98"/>
      <c r="C439" s="98"/>
      <c r="D439" s="98"/>
      <c r="E439" s="98"/>
    </row>
    <row r="440" spans="2:5" x14ac:dyDescent="0.4">
      <c r="B440" s="98"/>
      <c r="C440" s="98"/>
      <c r="D440" s="98"/>
      <c r="E440" s="98"/>
    </row>
    <row r="441" spans="2:5" x14ac:dyDescent="0.4">
      <c r="B441" s="98"/>
      <c r="C441" s="98"/>
      <c r="D441" s="98"/>
      <c r="E441" s="98"/>
    </row>
    <row r="442" spans="2:5" x14ac:dyDescent="0.4">
      <c r="B442" s="98"/>
      <c r="C442" s="98"/>
      <c r="D442" s="98"/>
      <c r="E442" s="98"/>
    </row>
    <row r="443" spans="2:5" x14ac:dyDescent="0.4">
      <c r="B443" s="98"/>
      <c r="C443" s="98"/>
      <c r="D443" s="98"/>
      <c r="E443" s="98"/>
    </row>
    <row r="444" spans="2:5" x14ac:dyDescent="0.4">
      <c r="B444" s="98"/>
      <c r="C444" s="98"/>
      <c r="D444" s="98"/>
      <c r="E444" s="98"/>
    </row>
    <row r="445" spans="2:5" x14ac:dyDescent="0.4">
      <c r="B445" s="98"/>
      <c r="C445" s="98"/>
      <c r="D445" s="98"/>
      <c r="E445" s="98"/>
    </row>
    <row r="446" spans="2:5" x14ac:dyDescent="0.4">
      <c r="B446" s="98"/>
      <c r="C446" s="98"/>
      <c r="D446" s="98"/>
      <c r="E446" s="98"/>
    </row>
    <row r="447" spans="2:5" x14ac:dyDescent="0.4">
      <c r="B447" s="98"/>
      <c r="C447" s="98"/>
      <c r="D447" s="98"/>
      <c r="E447" s="98"/>
    </row>
    <row r="448" spans="2:5" x14ac:dyDescent="0.4">
      <c r="B448" s="98"/>
      <c r="C448" s="98"/>
      <c r="D448" s="98"/>
      <c r="E448" s="98"/>
    </row>
    <row r="449" spans="2:5" x14ac:dyDescent="0.4">
      <c r="B449" s="98"/>
      <c r="C449" s="98"/>
      <c r="D449" s="98"/>
      <c r="E449" s="98"/>
    </row>
    <row r="450" spans="2:5" x14ac:dyDescent="0.4">
      <c r="B450" s="98"/>
      <c r="C450" s="98"/>
      <c r="D450" s="98"/>
      <c r="E450" s="98"/>
    </row>
    <row r="451" spans="2:5" x14ac:dyDescent="0.4">
      <c r="B451" s="98"/>
      <c r="C451" s="98"/>
      <c r="D451" s="98"/>
      <c r="E451" s="98"/>
    </row>
    <row r="452" spans="2:5" x14ac:dyDescent="0.4">
      <c r="B452" s="98"/>
      <c r="C452" s="98"/>
      <c r="D452" s="98"/>
      <c r="E452" s="98"/>
    </row>
    <row r="453" spans="2:5" x14ac:dyDescent="0.4">
      <c r="B453" s="98"/>
      <c r="C453" s="98"/>
      <c r="D453" s="98"/>
      <c r="E453" s="98"/>
    </row>
    <row r="454" spans="2:5" x14ac:dyDescent="0.4">
      <c r="B454" s="98"/>
      <c r="C454" s="98"/>
      <c r="D454" s="98"/>
      <c r="E454" s="98"/>
    </row>
    <row r="455" spans="2:5" x14ac:dyDescent="0.4">
      <c r="B455" s="98"/>
      <c r="C455" s="98"/>
      <c r="D455" s="98"/>
      <c r="E455" s="98"/>
    </row>
    <row r="456" spans="2:5" x14ac:dyDescent="0.4">
      <c r="B456" s="98"/>
      <c r="C456" s="98"/>
      <c r="D456" s="98"/>
      <c r="E456" s="98"/>
    </row>
    <row r="457" spans="2:5" x14ac:dyDescent="0.4">
      <c r="B457" s="98"/>
      <c r="C457" s="98"/>
      <c r="D457" s="98"/>
      <c r="E457" s="98"/>
    </row>
    <row r="458" spans="2:5" x14ac:dyDescent="0.4">
      <c r="B458" s="98"/>
      <c r="C458" s="98"/>
      <c r="D458" s="98"/>
      <c r="E458" s="98"/>
    </row>
    <row r="459" spans="2:5" x14ac:dyDescent="0.4">
      <c r="B459" s="98"/>
      <c r="C459" s="98"/>
      <c r="D459" s="98"/>
      <c r="E459" s="98"/>
    </row>
    <row r="460" spans="2:5" x14ac:dyDescent="0.4">
      <c r="B460" s="98"/>
      <c r="C460" s="98"/>
      <c r="D460" s="98"/>
      <c r="E460" s="98"/>
    </row>
    <row r="461" spans="2:5" x14ac:dyDescent="0.4">
      <c r="B461" s="98"/>
      <c r="C461" s="98"/>
      <c r="D461" s="98"/>
      <c r="E461" s="98"/>
    </row>
    <row r="462" spans="2:5" x14ac:dyDescent="0.4">
      <c r="B462" s="98"/>
      <c r="C462" s="98"/>
      <c r="D462" s="98"/>
      <c r="E462" s="98"/>
    </row>
    <row r="463" spans="2:5" x14ac:dyDescent="0.4">
      <c r="B463" s="98"/>
      <c r="C463" s="98"/>
      <c r="D463" s="98"/>
      <c r="E463" s="98"/>
    </row>
    <row r="464" spans="2:5" x14ac:dyDescent="0.4">
      <c r="B464" s="98"/>
      <c r="C464" s="98"/>
      <c r="D464" s="98"/>
      <c r="E464" s="98"/>
    </row>
    <row r="465" spans="2:5" x14ac:dyDescent="0.4">
      <c r="B465" s="98"/>
      <c r="C465" s="98"/>
      <c r="D465" s="98"/>
      <c r="E465" s="98"/>
    </row>
    <row r="466" spans="2:5" x14ac:dyDescent="0.4">
      <c r="B466" s="98"/>
      <c r="C466" s="98"/>
      <c r="D466" s="98"/>
      <c r="E466" s="98"/>
    </row>
    <row r="467" spans="2:5" x14ac:dyDescent="0.4">
      <c r="B467" s="98"/>
      <c r="C467" s="98"/>
      <c r="D467" s="98"/>
      <c r="E467" s="98"/>
    </row>
    <row r="468" spans="2:5" x14ac:dyDescent="0.4">
      <c r="B468" s="98"/>
      <c r="C468" s="98"/>
      <c r="D468" s="98"/>
      <c r="E468" s="98"/>
    </row>
    <row r="469" spans="2:5" x14ac:dyDescent="0.4">
      <c r="B469" s="98"/>
      <c r="C469" s="98"/>
      <c r="D469" s="98"/>
      <c r="E469" s="98"/>
    </row>
    <row r="470" spans="2:5" x14ac:dyDescent="0.4">
      <c r="B470" s="98"/>
      <c r="C470" s="98"/>
      <c r="D470" s="98"/>
      <c r="E470" s="98"/>
    </row>
    <row r="471" spans="2:5" x14ac:dyDescent="0.4">
      <c r="B471" s="98"/>
      <c r="C471" s="98"/>
      <c r="D471" s="98"/>
      <c r="E471" s="98"/>
    </row>
    <row r="472" spans="2:5" x14ac:dyDescent="0.4">
      <c r="B472" s="98"/>
      <c r="C472" s="98"/>
      <c r="D472" s="98"/>
      <c r="E472" s="98"/>
    </row>
    <row r="473" spans="2:5" x14ac:dyDescent="0.4">
      <c r="B473" s="98"/>
      <c r="C473" s="98"/>
      <c r="D473" s="98"/>
      <c r="E473" s="98"/>
    </row>
    <row r="474" spans="2:5" x14ac:dyDescent="0.4">
      <c r="B474" s="98"/>
      <c r="C474" s="98"/>
      <c r="D474" s="98"/>
      <c r="E474" s="98"/>
    </row>
    <row r="475" spans="2:5" x14ac:dyDescent="0.4">
      <c r="B475" s="98"/>
      <c r="C475" s="98"/>
      <c r="D475" s="98"/>
      <c r="E475" s="98"/>
    </row>
    <row r="476" spans="2:5" x14ac:dyDescent="0.4">
      <c r="B476" s="98"/>
      <c r="C476" s="98"/>
      <c r="D476" s="98"/>
      <c r="E476" s="98"/>
    </row>
    <row r="477" spans="2:5" x14ac:dyDescent="0.4">
      <c r="B477" s="98"/>
      <c r="C477" s="98"/>
      <c r="D477" s="98"/>
      <c r="E477" s="98"/>
    </row>
    <row r="478" spans="2:5" x14ac:dyDescent="0.4">
      <c r="B478" s="98"/>
      <c r="C478" s="98"/>
      <c r="D478" s="98"/>
      <c r="E478" s="98"/>
    </row>
    <row r="479" spans="2:5" x14ac:dyDescent="0.4">
      <c r="B479" s="98"/>
      <c r="C479" s="98"/>
      <c r="D479" s="98"/>
      <c r="E479" s="98"/>
    </row>
    <row r="480" spans="2:5" x14ac:dyDescent="0.4">
      <c r="B480" s="98"/>
      <c r="C480" s="98"/>
      <c r="D480" s="98"/>
      <c r="E480" s="98"/>
    </row>
    <row r="481" spans="2:5" x14ac:dyDescent="0.4">
      <c r="B481" s="98"/>
      <c r="C481" s="98"/>
      <c r="D481" s="98"/>
      <c r="E481" s="98"/>
    </row>
    <row r="482" spans="2:5" x14ac:dyDescent="0.4">
      <c r="B482" s="98"/>
      <c r="C482" s="98"/>
      <c r="D482" s="98"/>
      <c r="E482" s="98"/>
    </row>
    <row r="483" spans="2:5" x14ac:dyDescent="0.4">
      <c r="B483" s="98"/>
      <c r="C483" s="98"/>
      <c r="D483" s="98"/>
      <c r="E483" s="98"/>
    </row>
    <row r="484" spans="2:5" x14ac:dyDescent="0.4">
      <c r="B484" s="98"/>
      <c r="C484" s="98"/>
      <c r="D484" s="98"/>
      <c r="E484" s="98"/>
    </row>
    <row r="485" spans="2:5" x14ac:dyDescent="0.4">
      <c r="B485" s="98"/>
      <c r="C485" s="98"/>
      <c r="D485" s="98"/>
      <c r="E485" s="98"/>
    </row>
    <row r="486" spans="2:5" x14ac:dyDescent="0.4">
      <c r="B486" s="98"/>
      <c r="C486" s="98"/>
      <c r="D486" s="98"/>
      <c r="E486" s="98"/>
    </row>
    <row r="487" spans="2:5" x14ac:dyDescent="0.4">
      <c r="B487" s="98"/>
      <c r="C487" s="98"/>
      <c r="D487" s="98"/>
      <c r="E487" s="98"/>
    </row>
    <row r="488" spans="2:5" x14ac:dyDescent="0.4">
      <c r="B488" s="98"/>
      <c r="C488" s="98"/>
      <c r="D488" s="98"/>
      <c r="E488" s="98"/>
    </row>
    <row r="489" spans="2:5" x14ac:dyDescent="0.4">
      <c r="B489" s="98"/>
      <c r="C489" s="98"/>
      <c r="D489" s="98"/>
      <c r="E489" s="98"/>
    </row>
    <row r="490" spans="2:5" x14ac:dyDescent="0.4">
      <c r="B490" s="98"/>
      <c r="C490" s="98"/>
      <c r="D490" s="98"/>
      <c r="E490" s="98"/>
    </row>
    <row r="491" spans="2:5" x14ac:dyDescent="0.4">
      <c r="B491" s="98"/>
      <c r="C491" s="98"/>
      <c r="D491" s="98"/>
      <c r="E491" s="98"/>
    </row>
    <row r="492" spans="2:5" x14ac:dyDescent="0.4">
      <c r="B492" s="98"/>
      <c r="C492" s="98"/>
      <c r="D492" s="98"/>
      <c r="E492" s="98"/>
    </row>
    <row r="493" spans="2:5" x14ac:dyDescent="0.4">
      <c r="B493" s="98"/>
      <c r="C493" s="98"/>
      <c r="D493" s="98"/>
      <c r="E493" s="98"/>
    </row>
    <row r="494" spans="2:5" x14ac:dyDescent="0.4">
      <c r="B494" s="98"/>
      <c r="C494" s="98"/>
      <c r="D494" s="98"/>
      <c r="E494" s="98"/>
    </row>
    <row r="495" spans="2:5" x14ac:dyDescent="0.4">
      <c r="B495" s="98"/>
      <c r="C495" s="98"/>
      <c r="D495" s="98"/>
      <c r="E495" s="98"/>
    </row>
    <row r="496" spans="2:5" x14ac:dyDescent="0.4">
      <c r="B496" s="98"/>
      <c r="C496" s="98"/>
      <c r="D496" s="98"/>
      <c r="E496" s="98"/>
    </row>
    <row r="497" spans="2:5" x14ac:dyDescent="0.4">
      <c r="B497" s="98"/>
      <c r="C497" s="98"/>
      <c r="D497" s="98"/>
      <c r="E497" s="98"/>
    </row>
    <row r="498" spans="2:5" x14ac:dyDescent="0.4">
      <c r="B498" s="98"/>
      <c r="C498" s="98"/>
      <c r="D498" s="98"/>
      <c r="E498" s="98"/>
    </row>
    <row r="499" spans="2:5" x14ac:dyDescent="0.4">
      <c r="B499" s="98"/>
      <c r="C499" s="98"/>
      <c r="D499" s="98"/>
      <c r="E499" s="98"/>
    </row>
    <row r="500" spans="2:5" x14ac:dyDescent="0.4">
      <c r="B500" s="98"/>
      <c r="C500" s="98"/>
      <c r="D500" s="98"/>
      <c r="E500" s="98"/>
    </row>
    <row r="501" spans="2:5" x14ac:dyDescent="0.4">
      <c r="B501" s="98"/>
      <c r="C501" s="98"/>
      <c r="D501" s="98"/>
      <c r="E501" s="98"/>
    </row>
    <row r="502" spans="2:5" x14ac:dyDescent="0.4">
      <c r="B502" s="98"/>
      <c r="C502" s="98"/>
      <c r="D502" s="98"/>
      <c r="E502" s="98"/>
    </row>
    <row r="503" spans="2:5" x14ac:dyDescent="0.4">
      <c r="B503" s="98"/>
      <c r="C503" s="98"/>
      <c r="D503" s="98"/>
      <c r="E503" s="98"/>
    </row>
    <row r="504" spans="2:5" x14ac:dyDescent="0.4">
      <c r="B504" s="98"/>
      <c r="C504" s="98"/>
      <c r="D504" s="98"/>
      <c r="E504" s="98"/>
    </row>
    <row r="505" spans="2:5" x14ac:dyDescent="0.4">
      <c r="B505" s="98"/>
      <c r="C505" s="98"/>
      <c r="D505" s="98"/>
      <c r="E505" s="98"/>
    </row>
    <row r="506" spans="2:5" x14ac:dyDescent="0.4">
      <c r="B506" s="98"/>
      <c r="C506" s="98"/>
      <c r="D506" s="98"/>
      <c r="E506" s="98"/>
    </row>
    <row r="507" spans="2:5" x14ac:dyDescent="0.4">
      <c r="B507" s="98"/>
      <c r="C507" s="98"/>
      <c r="D507" s="98"/>
      <c r="E507" s="98"/>
    </row>
    <row r="508" spans="2:5" x14ac:dyDescent="0.4">
      <c r="B508" s="98"/>
      <c r="C508" s="98"/>
      <c r="D508" s="98"/>
      <c r="E508" s="98"/>
    </row>
    <row r="509" spans="2:5" x14ac:dyDescent="0.4">
      <c r="B509" s="98"/>
      <c r="C509" s="98"/>
      <c r="D509" s="98"/>
      <c r="E509" s="98"/>
    </row>
    <row r="510" spans="2:5" x14ac:dyDescent="0.4">
      <c r="B510" s="98"/>
      <c r="C510" s="98"/>
      <c r="D510" s="98"/>
      <c r="E510" s="98"/>
    </row>
    <row r="511" spans="2:5" x14ac:dyDescent="0.4">
      <c r="B511" s="98"/>
      <c r="C511" s="98"/>
      <c r="D511" s="98"/>
      <c r="E511" s="98"/>
    </row>
    <row r="512" spans="2:5" x14ac:dyDescent="0.4">
      <c r="B512" s="98"/>
      <c r="C512" s="98"/>
      <c r="D512" s="98"/>
      <c r="E512" s="98"/>
    </row>
    <row r="513" spans="2:5" x14ac:dyDescent="0.4">
      <c r="B513" s="98"/>
      <c r="C513" s="98"/>
      <c r="D513" s="98"/>
      <c r="E513" s="98"/>
    </row>
    <row r="514" spans="2:5" x14ac:dyDescent="0.4">
      <c r="B514" s="98"/>
      <c r="C514" s="98"/>
      <c r="D514" s="98"/>
      <c r="E514" s="98"/>
    </row>
    <row r="515" spans="2:5" x14ac:dyDescent="0.4">
      <c r="B515" s="98"/>
      <c r="C515" s="98"/>
      <c r="D515" s="98"/>
      <c r="E515" s="98"/>
    </row>
    <row r="516" spans="2:5" x14ac:dyDescent="0.4">
      <c r="B516" s="98"/>
      <c r="C516" s="98"/>
      <c r="D516" s="98"/>
      <c r="E516" s="98"/>
    </row>
    <row r="517" spans="2:5" x14ac:dyDescent="0.4">
      <c r="B517" s="98"/>
      <c r="C517" s="98"/>
      <c r="D517" s="98"/>
      <c r="E517" s="98"/>
    </row>
    <row r="518" spans="2:5" x14ac:dyDescent="0.4">
      <c r="B518" s="98"/>
      <c r="C518" s="98"/>
      <c r="D518" s="98"/>
      <c r="E518" s="98"/>
    </row>
    <row r="519" spans="2:5" x14ac:dyDescent="0.4">
      <c r="B519" s="98"/>
      <c r="C519" s="98"/>
      <c r="D519" s="98"/>
      <c r="E519" s="98"/>
    </row>
    <row r="520" spans="2:5" x14ac:dyDescent="0.4">
      <c r="B520" s="98"/>
      <c r="C520" s="98"/>
      <c r="D520" s="98"/>
      <c r="E520" s="98"/>
    </row>
    <row r="521" spans="2:5" x14ac:dyDescent="0.4">
      <c r="B521" s="98"/>
      <c r="C521" s="98"/>
      <c r="D521" s="98"/>
      <c r="E521" s="98"/>
    </row>
    <row r="522" spans="2:5" x14ac:dyDescent="0.4">
      <c r="B522" s="98"/>
      <c r="C522" s="98"/>
      <c r="D522" s="98"/>
      <c r="E522" s="98"/>
    </row>
    <row r="523" spans="2:5" x14ac:dyDescent="0.4">
      <c r="B523" s="98"/>
      <c r="C523" s="98"/>
      <c r="D523" s="98"/>
      <c r="E523" s="98"/>
    </row>
    <row r="524" spans="2:5" x14ac:dyDescent="0.4">
      <c r="B524" s="98"/>
      <c r="C524" s="98"/>
      <c r="D524" s="98"/>
      <c r="E524" s="98"/>
    </row>
    <row r="525" spans="2:5" x14ac:dyDescent="0.4">
      <c r="B525" s="98"/>
      <c r="C525" s="98"/>
      <c r="D525" s="98"/>
      <c r="E525" s="98"/>
    </row>
    <row r="526" spans="2:5" x14ac:dyDescent="0.4">
      <c r="B526" s="98"/>
      <c r="C526" s="98"/>
      <c r="D526" s="98"/>
      <c r="E526" s="98"/>
    </row>
    <row r="527" spans="2:5" x14ac:dyDescent="0.4">
      <c r="B527" s="98"/>
      <c r="C527" s="98"/>
      <c r="D527" s="98"/>
      <c r="E527" s="98"/>
    </row>
    <row r="528" spans="2:5" x14ac:dyDescent="0.4">
      <c r="B528" s="98"/>
      <c r="C528" s="98"/>
      <c r="D528" s="98"/>
      <c r="E528" s="98"/>
    </row>
    <row r="529" spans="2:5" x14ac:dyDescent="0.4">
      <c r="B529" s="98"/>
      <c r="C529" s="98"/>
      <c r="D529" s="98"/>
      <c r="E529" s="98"/>
    </row>
    <row r="530" spans="2:5" x14ac:dyDescent="0.4">
      <c r="B530" s="98"/>
      <c r="C530" s="98"/>
      <c r="D530" s="98"/>
      <c r="E530" s="98"/>
    </row>
    <row r="531" spans="2:5" x14ac:dyDescent="0.4">
      <c r="B531" s="98"/>
      <c r="C531" s="98"/>
      <c r="D531" s="98"/>
      <c r="E531" s="98"/>
    </row>
    <row r="532" spans="2:5" x14ac:dyDescent="0.4">
      <c r="B532" s="98"/>
      <c r="C532" s="98"/>
      <c r="D532" s="98"/>
      <c r="E532" s="98"/>
    </row>
    <row r="533" spans="2:5" x14ac:dyDescent="0.4">
      <c r="B533" s="98"/>
      <c r="C533" s="98"/>
      <c r="D533" s="98"/>
      <c r="E533" s="98"/>
    </row>
    <row r="534" spans="2:5" x14ac:dyDescent="0.4">
      <c r="B534" s="98"/>
      <c r="C534" s="98"/>
      <c r="D534" s="98"/>
      <c r="E534" s="98"/>
    </row>
    <row r="535" spans="2:5" x14ac:dyDescent="0.4">
      <c r="B535" s="98"/>
      <c r="C535" s="98"/>
      <c r="D535" s="98"/>
      <c r="E535" s="98"/>
    </row>
    <row r="536" spans="2:5" x14ac:dyDescent="0.4">
      <c r="B536" s="98"/>
      <c r="C536" s="98"/>
      <c r="D536" s="98"/>
      <c r="E536" s="98"/>
    </row>
    <row r="537" spans="2:5" x14ac:dyDescent="0.4">
      <c r="B537" s="98"/>
      <c r="C537" s="98"/>
      <c r="D537" s="98"/>
      <c r="E537" s="98"/>
    </row>
    <row r="538" spans="2:5" x14ac:dyDescent="0.4">
      <c r="B538" s="98"/>
      <c r="C538" s="98"/>
      <c r="D538" s="98"/>
      <c r="E538" s="98"/>
    </row>
    <row r="539" spans="2:5" x14ac:dyDescent="0.4">
      <c r="B539" s="98"/>
      <c r="C539" s="98"/>
      <c r="D539" s="98"/>
      <c r="E539" s="98"/>
    </row>
    <row r="540" spans="2:5" x14ac:dyDescent="0.4">
      <c r="B540" s="98"/>
      <c r="C540" s="98"/>
      <c r="D540" s="98"/>
      <c r="E540" s="98"/>
    </row>
    <row r="541" spans="2:5" x14ac:dyDescent="0.4">
      <c r="B541" s="98"/>
      <c r="C541" s="98"/>
      <c r="D541" s="98"/>
      <c r="E541" s="98"/>
    </row>
    <row r="542" spans="2:5" x14ac:dyDescent="0.4">
      <c r="B542" s="98"/>
      <c r="C542" s="98"/>
      <c r="D542" s="98"/>
      <c r="E542" s="98"/>
    </row>
    <row r="543" spans="2:5" x14ac:dyDescent="0.4">
      <c r="B543" s="98"/>
      <c r="C543" s="98"/>
      <c r="D543" s="98"/>
      <c r="E543" s="98"/>
    </row>
    <row r="544" spans="2:5" x14ac:dyDescent="0.4">
      <c r="B544" s="98"/>
      <c r="C544" s="98"/>
      <c r="D544" s="98"/>
      <c r="E544" s="98"/>
    </row>
    <row r="545" spans="2:5" x14ac:dyDescent="0.4">
      <c r="B545" s="98"/>
      <c r="C545" s="98"/>
      <c r="D545" s="98"/>
      <c r="E545" s="98"/>
    </row>
    <row r="546" spans="2:5" x14ac:dyDescent="0.4">
      <c r="B546" s="98"/>
      <c r="C546" s="98"/>
      <c r="D546" s="98"/>
      <c r="E546" s="98"/>
    </row>
    <row r="547" spans="2:5" x14ac:dyDescent="0.4">
      <c r="B547" s="98"/>
      <c r="C547" s="98"/>
      <c r="D547" s="98"/>
      <c r="E547" s="98"/>
    </row>
    <row r="548" spans="2:5" x14ac:dyDescent="0.4">
      <c r="B548" s="98"/>
      <c r="C548" s="98"/>
      <c r="D548" s="98"/>
      <c r="E548" s="98"/>
    </row>
    <row r="549" spans="2:5" x14ac:dyDescent="0.4">
      <c r="B549" s="98"/>
      <c r="C549" s="98"/>
      <c r="D549" s="98"/>
      <c r="E549" s="98"/>
    </row>
    <row r="550" spans="2:5" x14ac:dyDescent="0.4">
      <c r="B550" s="98"/>
      <c r="C550" s="98"/>
      <c r="D550" s="98"/>
      <c r="E550" s="98"/>
    </row>
    <row r="551" spans="2:5" x14ac:dyDescent="0.4">
      <c r="B551" s="98"/>
      <c r="C551" s="98"/>
      <c r="D551" s="98"/>
      <c r="E551" s="98"/>
    </row>
    <row r="552" spans="2:5" x14ac:dyDescent="0.4">
      <c r="B552" s="98"/>
      <c r="C552" s="98"/>
      <c r="D552" s="98"/>
      <c r="E552" s="98"/>
    </row>
    <row r="553" spans="2:5" x14ac:dyDescent="0.4">
      <c r="B553" s="98"/>
      <c r="C553" s="98"/>
      <c r="D553" s="98"/>
      <c r="E553" s="98"/>
    </row>
    <row r="554" spans="2:5" x14ac:dyDescent="0.4">
      <c r="B554" s="98"/>
      <c r="C554" s="98"/>
      <c r="D554" s="98"/>
      <c r="E554" s="98"/>
    </row>
    <row r="555" spans="2:5" x14ac:dyDescent="0.4">
      <c r="B555" s="98"/>
      <c r="C555" s="98"/>
      <c r="D555" s="98"/>
      <c r="E555" s="98"/>
    </row>
    <row r="556" spans="2:5" x14ac:dyDescent="0.4">
      <c r="B556" s="98"/>
      <c r="C556" s="98"/>
      <c r="D556" s="98"/>
      <c r="E556" s="98"/>
    </row>
    <row r="557" spans="2:5" x14ac:dyDescent="0.4">
      <c r="B557" s="98"/>
      <c r="C557" s="98"/>
      <c r="D557" s="98"/>
      <c r="E557" s="98"/>
    </row>
    <row r="558" spans="2:5" x14ac:dyDescent="0.4">
      <c r="B558" s="98"/>
      <c r="C558" s="98"/>
      <c r="D558" s="98"/>
      <c r="E558" s="98"/>
    </row>
    <row r="559" spans="2:5" x14ac:dyDescent="0.4">
      <c r="B559" s="98"/>
      <c r="C559" s="98"/>
      <c r="D559" s="98"/>
      <c r="E559" s="98"/>
    </row>
    <row r="560" spans="2:5" x14ac:dyDescent="0.4">
      <c r="B560" s="98"/>
      <c r="C560" s="98"/>
      <c r="D560" s="98"/>
      <c r="E560" s="98"/>
    </row>
    <row r="561" spans="2:5" x14ac:dyDescent="0.4">
      <c r="B561" s="98"/>
      <c r="C561" s="98"/>
      <c r="D561" s="98"/>
      <c r="E561" s="98"/>
    </row>
    <row r="562" spans="2:5" x14ac:dyDescent="0.4">
      <c r="B562" s="98"/>
      <c r="C562" s="98"/>
      <c r="D562" s="98"/>
      <c r="E562" s="98"/>
    </row>
    <row r="563" spans="2:5" x14ac:dyDescent="0.4">
      <c r="B563" s="98"/>
      <c r="C563" s="98"/>
      <c r="D563" s="98"/>
      <c r="E563" s="98"/>
    </row>
    <row r="564" spans="2:5" x14ac:dyDescent="0.4">
      <c r="B564" s="98"/>
      <c r="C564" s="98"/>
      <c r="D564" s="98"/>
      <c r="E564" s="98"/>
    </row>
    <row r="565" spans="2:5" x14ac:dyDescent="0.4">
      <c r="B565" s="98"/>
      <c r="C565" s="98"/>
      <c r="D565" s="98"/>
      <c r="E565" s="98"/>
    </row>
    <row r="566" spans="2:5" x14ac:dyDescent="0.4">
      <c r="B566" s="98"/>
      <c r="C566" s="98"/>
      <c r="D566" s="98"/>
      <c r="E566" s="98"/>
    </row>
    <row r="567" spans="2:5" x14ac:dyDescent="0.4">
      <c r="B567" s="98"/>
      <c r="C567" s="98"/>
      <c r="D567" s="98"/>
      <c r="E567" s="98"/>
    </row>
    <row r="568" spans="2:5" x14ac:dyDescent="0.4">
      <c r="B568" s="98"/>
      <c r="C568" s="98"/>
      <c r="D568" s="98"/>
      <c r="E568" s="98"/>
    </row>
    <row r="569" spans="2:5" x14ac:dyDescent="0.4">
      <c r="B569" s="98"/>
      <c r="C569" s="98"/>
      <c r="D569" s="98"/>
      <c r="E569" s="98"/>
    </row>
    <row r="570" spans="2:5" x14ac:dyDescent="0.4">
      <c r="B570" s="98"/>
      <c r="C570" s="98"/>
      <c r="D570" s="98"/>
      <c r="E570" s="98"/>
    </row>
    <row r="571" spans="2:5" x14ac:dyDescent="0.4">
      <c r="B571" s="98"/>
      <c r="C571" s="98"/>
      <c r="D571" s="98"/>
      <c r="E571" s="98"/>
    </row>
    <row r="572" spans="2:5" x14ac:dyDescent="0.4">
      <c r="B572" s="98"/>
      <c r="C572" s="98"/>
      <c r="D572" s="98"/>
      <c r="E572" s="98"/>
    </row>
    <row r="573" spans="2:5" x14ac:dyDescent="0.4">
      <c r="B573" s="98"/>
      <c r="C573" s="98"/>
      <c r="D573" s="98"/>
      <c r="E573" s="98"/>
    </row>
    <row r="574" spans="2:5" x14ac:dyDescent="0.4">
      <c r="B574" s="98"/>
      <c r="C574" s="98"/>
      <c r="D574" s="98"/>
      <c r="E574" s="98"/>
    </row>
    <row r="575" spans="2:5" x14ac:dyDescent="0.4">
      <c r="B575" s="98"/>
      <c r="C575" s="98"/>
      <c r="D575" s="98"/>
      <c r="E575" s="98"/>
    </row>
    <row r="576" spans="2:5" x14ac:dyDescent="0.4">
      <c r="B576" s="98"/>
      <c r="C576" s="98"/>
      <c r="D576" s="98"/>
      <c r="E576" s="98"/>
    </row>
    <row r="577" spans="2:5" x14ac:dyDescent="0.4">
      <c r="B577" s="98"/>
      <c r="C577" s="98"/>
      <c r="D577" s="98"/>
      <c r="E577" s="98"/>
    </row>
    <row r="578" spans="2:5" x14ac:dyDescent="0.4">
      <c r="B578" s="98"/>
      <c r="C578" s="98"/>
      <c r="D578" s="98"/>
      <c r="E578" s="98"/>
    </row>
    <row r="579" spans="2:5" x14ac:dyDescent="0.4">
      <c r="B579" s="98"/>
      <c r="C579" s="98"/>
      <c r="D579" s="98"/>
      <c r="E579" s="98"/>
    </row>
    <row r="580" spans="2:5" x14ac:dyDescent="0.4">
      <c r="B580" s="98"/>
      <c r="C580" s="98"/>
      <c r="D580" s="98"/>
      <c r="E580" s="98"/>
    </row>
    <row r="581" spans="2:5" x14ac:dyDescent="0.4">
      <c r="B581" s="98"/>
      <c r="C581" s="98"/>
      <c r="D581" s="98"/>
      <c r="E581" s="98"/>
    </row>
    <row r="582" spans="2:5" x14ac:dyDescent="0.4">
      <c r="B582" s="98"/>
      <c r="C582" s="98"/>
      <c r="D582" s="98"/>
      <c r="E582" s="98"/>
    </row>
    <row r="583" spans="2:5" x14ac:dyDescent="0.4">
      <c r="B583" s="98"/>
      <c r="C583" s="98"/>
      <c r="D583" s="98"/>
      <c r="E583" s="98"/>
    </row>
    <row r="584" spans="2:5" x14ac:dyDescent="0.4">
      <c r="B584" s="98"/>
      <c r="C584" s="98"/>
      <c r="D584" s="98"/>
      <c r="E584" s="98"/>
    </row>
    <row r="585" spans="2:5" x14ac:dyDescent="0.4">
      <c r="B585" s="98"/>
      <c r="C585" s="98"/>
      <c r="D585" s="98"/>
      <c r="E585" s="98"/>
    </row>
    <row r="586" spans="2:5" x14ac:dyDescent="0.4">
      <c r="B586" s="98"/>
      <c r="C586" s="98"/>
      <c r="D586" s="98"/>
      <c r="E586" s="98"/>
    </row>
    <row r="587" spans="2:5" x14ac:dyDescent="0.4">
      <c r="B587" s="98"/>
      <c r="C587" s="98"/>
      <c r="D587" s="98"/>
      <c r="E587" s="98"/>
    </row>
    <row r="588" spans="2:5" x14ac:dyDescent="0.4">
      <c r="B588" s="98"/>
      <c r="C588" s="98"/>
      <c r="D588" s="98"/>
      <c r="E588" s="98"/>
    </row>
    <row r="589" spans="2:5" x14ac:dyDescent="0.4">
      <c r="B589" s="98"/>
      <c r="C589" s="98"/>
      <c r="D589" s="98"/>
      <c r="E589" s="98"/>
    </row>
    <row r="590" spans="2:5" x14ac:dyDescent="0.4">
      <c r="B590" s="98"/>
      <c r="C590" s="98"/>
      <c r="D590" s="98"/>
      <c r="E590" s="98"/>
    </row>
    <row r="591" spans="2:5" x14ac:dyDescent="0.4">
      <c r="B591" s="98"/>
      <c r="C591" s="98"/>
      <c r="D591" s="98"/>
      <c r="E591" s="98"/>
    </row>
    <row r="592" spans="2:5" x14ac:dyDescent="0.4">
      <c r="B592" s="98"/>
      <c r="C592" s="98"/>
      <c r="D592" s="98"/>
      <c r="E592" s="98"/>
    </row>
    <row r="593" spans="2:5" x14ac:dyDescent="0.4">
      <c r="B593" s="98"/>
      <c r="C593" s="98"/>
      <c r="D593" s="98"/>
      <c r="E593" s="98"/>
    </row>
    <row r="594" spans="2:5" x14ac:dyDescent="0.4">
      <c r="B594" s="98"/>
      <c r="C594" s="98"/>
      <c r="D594" s="98"/>
      <c r="E594" s="98"/>
    </row>
    <row r="595" spans="2:5" x14ac:dyDescent="0.4">
      <c r="B595" s="98"/>
      <c r="C595" s="98"/>
      <c r="D595" s="98"/>
      <c r="E595" s="98"/>
    </row>
    <row r="596" spans="2:5" x14ac:dyDescent="0.4">
      <c r="B596" s="98"/>
      <c r="C596" s="98"/>
      <c r="D596" s="98"/>
      <c r="E596" s="98"/>
    </row>
    <row r="597" spans="2:5" x14ac:dyDescent="0.4">
      <c r="B597" s="98"/>
      <c r="C597" s="98"/>
      <c r="D597" s="98"/>
      <c r="E597" s="98"/>
    </row>
    <row r="598" spans="2:5" x14ac:dyDescent="0.4">
      <c r="B598" s="98"/>
      <c r="C598" s="98"/>
      <c r="D598" s="98"/>
      <c r="E598" s="98"/>
    </row>
    <row r="599" spans="2:5" x14ac:dyDescent="0.4">
      <c r="B599" s="98"/>
      <c r="C599" s="98"/>
      <c r="D599" s="98"/>
      <c r="E599" s="98"/>
    </row>
    <row r="600" spans="2:5" x14ac:dyDescent="0.4">
      <c r="B600" s="98"/>
      <c r="C600" s="98"/>
      <c r="D600" s="98"/>
      <c r="E600" s="98"/>
    </row>
    <row r="601" spans="2:5" x14ac:dyDescent="0.4">
      <c r="B601" s="98"/>
      <c r="C601" s="98"/>
      <c r="D601" s="98"/>
      <c r="E601" s="98"/>
    </row>
    <row r="602" spans="2:5" x14ac:dyDescent="0.4">
      <c r="B602" s="98"/>
      <c r="C602" s="98"/>
      <c r="D602" s="98"/>
      <c r="E602" s="98"/>
    </row>
    <row r="603" spans="2:5" x14ac:dyDescent="0.4">
      <c r="B603" s="98"/>
      <c r="C603" s="98"/>
      <c r="D603" s="98"/>
      <c r="E603" s="98"/>
    </row>
    <row r="604" spans="2:5" x14ac:dyDescent="0.4">
      <c r="B604" s="98"/>
      <c r="C604" s="98"/>
      <c r="D604" s="98"/>
      <c r="E604" s="98"/>
    </row>
    <row r="605" spans="2:5" x14ac:dyDescent="0.4">
      <c r="B605" s="98"/>
      <c r="C605" s="98"/>
      <c r="D605" s="98"/>
      <c r="E605" s="98"/>
    </row>
    <row r="606" spans="2:5" x14ac:dyDescent="0.4">
      <c r="B606" s="98"/>
      <c r="C606" s="98"/>
      <c r="D606" s="98"/>
      <c r="E606" s="98"/>
    </row>
    <row r="607" spans="2:5" x14ac:dyDescent="0.4">
      <c r="B607" s="98"/>
      <c r="C607" s="98"/>
      <c r="D607" s="98"/>
      <c r="E607" s="98"/>
    </row>
    <row r="608" spans="2:5" x14ac:dyDescent="0.4">
      <c r="B608" s="98"/>
      <c r="C608" s="98"/>
      <c r="D608" s="98"/>
      <c r="E608" s="98"/>
    </row>
    <row r="609" spans="2:5" x14ac:dyDescent="0.4">
      <c r="B609" s="98"/>
      <c r="C609" s="98"/>
      <c r="D609" s="98"/>
      <c r="E609" s="98"/>
    </row>
    <row r="610" spans="2:5" x14ac:dyDescent="0.4">
      <c r="B610" s="98"/>
      <c r="C610" s="98"/>
      <c r="D610" s="98"/>
      <c r="E610" s="98"/>
    </row>
    <row r="611" spans="2:5" x14ac:dyDescent="0.4">
      <c r="B611" s="98"/>
      <c r="C611" s="98"/>
      <c r="D611" s="98"/>
      <c r="E611" s="98"/>
    </row>
    <row r="612" spans="2:5" x14ac:dyDescent="0.4">
      <c r="B612" s="98"/>
      <c r="C612" s="98"/>
      <c r="D612" s="98"/>
      <c r="E612" s="98"/>
    </row>
    <row r="613" spans="2:5" x14ac:dyDescent="0.4">
      <c r="B613" s="98"/>
      <c r="C613" s="98"/>
      <c r="D613" s="98"/>
      <c r="E613" s="98"/>
    </row>
    <row r="614" spans="2:5" x14ac:dyDescent="0.4">
      <c r="B614" s="98"/>
      <c r="C614" s="98"/>
      <c r="D614" s="98"/>
      <c r="E614" s="98"/>
    </row>
    <row r="615" spans="2:5" x14ac:dyDescent="0.4">
      <c r="B615" s="98"/>
      <c r="C615" s="98"/>
      <c r="D615" s="98"/>
      <c r="E615" s="98"/>
    </row>
    <row r="616" spans="2:5" x14ac:dyDescent="0.4">
      <c r="B616" s="98"/>
      <c r="C616" s="98"/>
      <c r="D616" s="98"/>
      <c r="E616" s="98"/>
    </row>
    <row r="617" spans="2:5" x14ac:dyDescent="0.4">
      <c r="B617" s="98"/>
      <c r="C617" s="98"/>
      <c r="D617" s="98"/>
      <c r="E617" s="98"/>
    </row>
    <row r="618" spans="2:5" x14ac:dyDescent="0.4">
      <c r="B618" s="98"/>
      <c r="C618" s="98"/>
      <c r="D618" s="98"/>
      <c r="E618" s="98"/>
    </row>
    <row r="619" spans="2:5" x14ac:dyDescent="0.4">
      <c r="B619" s="98"/>
      <c r="C619" s="98"/>
      <c r="D619" s="98"/>
      <c r="E619" s="98"/>
    </row>
    <row r="620" spans="2:5" x14ac:dyDescent="0.4">
      <c r="B620" s="98"/>
      <c r="C620" s="98"/>
      <c r="D620" s="98"/>
      <c r="E620" s="98"/>
    </row>
    <row r="621" spans="2:5" x14ac:dyDescent="0.4">
      <c r="B621" s="98"/>
      <c r="C621" s="98"/>
      <c r="D621" s="98"/>
      <c r="E621" s="98"/>
    </row>
    <row r="622" spans="2:5" x14ac:dyDescent="0.4">
      <c r="B622" s="98"/>
      <c r="C622" s="98"/>
      <c r="D622" s="98"/>
      <c r="E622" s="98"/>
    </row>
    <row r="623" spans="2:5" x14ac:dyDescent="0.4">
      <c r="B623" s="98"/>
      <c r="C623" s="98"/>
      <c r="D623" s="98"/>
      <c r="E623" s="98"/>
    </row>
    <row r="624" spans="2:5" x14ac:dyDescent="0.4">
      <c r="B624" s="98"/>
      <c r="C624" s="98"/>
      <c r="D624" s="98"/>
      <c r="E624" s="98"/>
    </row>
    <row r="625" spans="2:5" x14ac:dyDescent="0.4">
      <c r="B625" s="98"/>
      <c r="C625" s="98"/>
      <c r="D625" s="98"/>
      <c r="E625" s="98"/>
    </row>
    <row r="626" spans="2:5" x14ac:dyDescent="0.4">
      <c r="B626" s="98"/>
      <c r="C626" s="98"/>
      <c r="D626" s="98"/>
      <c r="E626" s="98"/>
    </row>
    <row r="627" spans="2:5" x14ac:dyDescent="0.4">
      <c r="B627" s="98"/>
      <c r="C627" s="98"/>
      <c r="D627" s="98"/>
      <c r="E627" s="98"/>
    </row>
    <row r="628" spans="2:5" x14ac:dyDescent="0.4">
      <c r="B628" s="98"/>
      <c r="C628" s="98"/>
      <c r="D628" s="98"/>
      <c r="E628" s="98"/>
    </row>
    <row r="629" spans="2:5" x14ac:dyDescent="0.4">
      <c r="B629" s="98"/>
      <c r="C629" s="98"/>
      <c r="D629" s="98"/>
      <c r="E629" s="98"/>
    </row>
    <row r="630" spans="2:5" x14ac:dyDescent="0.4">
      <c r="B630" s="98"/>
      <c r="C630" s="98"/>
      <c r="D630" s="98"/>
      <c r="E630" s="98"/>
    </row>
    <row r="631" spans="2:5" x14ac:dyDescent="0.4">
      <c r="B631" s="98"/>
      <c r="C631" s="98"/>
      <c r="D631" s="98"/>
      <c r="E631" s="98"/>
    </row>
    <row r="632" spans="2:5" x14ac:dyDescent="0.4">
      <c r="B632" s="98"/>
      <c r="C632" s="98"/>
      <c r="D632" s="98"/>
      <c r="E632" s="98"/>
    </row>
    <row r="633" spans="2:5" x14ac:dyDescent="0.4">
      <c r="B633" s="98"/>
      <c r="C633" s="98"/>
      <c r="D633" s="98"/>
      <c r="E633" s="98"/>
    </row>
    <row r="634" spans="2:5" x14ac:dyDescent="0.4">
      <c r="B634" s="98"/>
      <c r="C634" s="98"/>
      <c r="D634" s="98"/>
      <c r="E634" s="98"/>
    </row>
    <row r="635" spans="2:5" x14ac:dyDescent="0.4">
      <c r="B635" s="98"/>
      <c r="C635" s="98"/>
      <c r="D635" s="98"/>
      <c r="E635" s="98"/>
    </row>
    <row r="636" spans="2:5" x14ac:dyDescent="0.4">
      <c r="B636" s="98"/>
      <c r="C636" s="98"/>
      <c r="D636" s="98"/>
      <c r="E636" s="98"/>
    </row>
    <row r="637" spans="2:5" x14ac:dyDescent="0.4">
      <c r="B637" s="98"/>
      <c r="C637" s="98"/>
      <c r="D637" s="98"/>
      <c r="E637" s="98"/>
    </row>
    <row r="638" spans="2:5" x14ac:dyDescent="0.4">
      <c r="B638" s="98"/>
      <c r="C638" s="98"/>
      <c r="D638" s="98"/>
      <c r="E638" s="98"/>
    </row>
    <row r="639" spans="2:5" x14ac:dyDescent="0.4">
      <c r="B639" s="98"/>
      <c r="C639" s="98"/>
      <c r="D639" s="98"/>
      <c r="E639" s="98"/>
    </row>
    <row r="640" spans="2:5" x14ac:dyDescent="0.4">
      <c r="B640" s="98"/>
      <c r="C640" s="98"/>
      <c r="D640" s="98"/>
      <c r="E640" s="98"/>
    </row>
    <row r="641" spans="2:5" x14ac:dyDescent="0.4">
      <c r="B641" s="98"/>
      <c r="C641" s="98"/>
      <c r="D641" s="98"/>
      <c r="E641" s="98"/>
    </row>
    <row r="642" spans="2:5" x14ac:dyDescent="0.4">
      <c r="B642" s="98"/>
      <c r="C642" s="98"/>
      <c r="D642" s="98"/>
      <c r="E642" s="98"/>
    </row>
    <row r="643" spans="2:5" x14ac:dyDescent="0.4">
      <c r="B643" s="98"/>
      <c r="C643" s="98"/>
      <c r="D643" s="98"/>
      <c r="E643" s="98"/>
    </row>
    <row r="644" spans="2:5" x14ac:dyDescent="0.4">
      <c r="B644" s="98"/>
      <c r="C644" s="98"/>
      <c r="D644" s="98"/>
      <c r="E644" s="98"/>
    </row>
    <row r="645" spans="2:5" x14ac:dyDescent="0.4">
      <c r="B645" s="98"/>
      <c r="C645" s="98"/>
      <c r="D645" s="98"/>
      <c r="E645" s="98"/>
    </row>
    <row r="646" spans="2:5" x14ac:dyDescent="0.4">
      <c r="B646" s="98"/>
      <c r="C646" s="98"/>
      <c r="D646" s="98"/>
      <c r="E646" s="98"/>
    </row>
    <row r="647" spans="2:5" x14ac:dyDescent="0.4">
      <c r="B647" s="98"/>
      <c r="C647" s="98"/>
      <c r="D647" s="98"/>
      <c r="E647" s="98"/>
    </row>
    <row r="648" spans="2:5" x14ac:dyDescent="0.4">
      <c r="B648" s="98"/>
      <c r="C648" s="98"/>
      <c r="D648" s="98"/>
      <c r="E648" s="98"/>
    </row>
    <row r="649" spans="2:5" x14ac:dyDescent="0.4">
      <c r="B649" s="98"/>
      <c r="C649" s="98"/>
      <c r="D649" s="98"/>
      <c r="E649" s="98"/>
    </row>
    <row r="650" spans="2:5" x14ac:dyDescent="0.4">
      <c r="B650" s="98"/>
      <c r="C650" s="98"/>
      <c r="D650" s="98"/>
      <c r="E650" s="98"/>
    </row>
    <row r="651" spans="2:5" x14ac:dyDescent="0.4">
      <c r="B651" s="98"/>
      <c r="C651" s="98"/>
      <c r="D651" s="98"/>
      <c r="E651" s="98"/>
    </row>
    <row r="652" spans="2:5" x14ac:dyDescent="0.4">
      <c r="B652" s="98"/>
      <c r="C652" s="98"/>
      <c r="D652" s="98"/>
      <c r="E652" s="98"/>
    </row>
    <row r="653" spans="2:5" x14ac:dyDescent="0.4">
      <c r="B653" s="98"/>
      <c r="C653" s="98"/>
      <c r="D653" s="98"/>
      <c r="E653" s="98"/>
    </row>
    <row r="654" spans="2:5" x14ac:dyDescent="0.4">
      <c r="B654" s="98"/>
      <c r="C654" s="98"/>
      <c r="D654" s="98"/>
      <c r="E654" s="98"/>
    </row>
    <row r="655" spans="2:5" x14ac:dyDescent="0.4">
      <c r="B655" s="98"/>
      <c r="C655" s="98"/>
      <c r="D655" s="98"/>
      <c r="E655" s="98"/>
    </row>
    <row r="656" spans="2:5" x14ac:dyDescent="0.4">
      <c r="B656" s="98"/>
      <c r="C656" s="98"/>
      <c r="D656" s="98"/>
      <c r="E656" s="98"/>
    </row>
    <row r="657" spans="2:5" x14ac:dyDescent="0.4">
      <c r="B657" s="98"/>
      <c r="C657" s="98"/>
      <c r="D657" s="98"/>
      <c r="E657" s="98"/>
    </row>
    <row r="658" spans="2:5" x14ac:dyDescent="0.4">
      <c r="B658" s="98"/>
      <c r="C658" s="98"/>
      <c r="D658" s="98"/>
      <c r="E658" s="98"/>
    </row>
    <row r="659" spans="2:5" x14ac:dyDescent="0.4">
      <c r="B659" s="98"/>
      <c r="C659" s="98"/>
      <c r="D659" s="98"/>
      <c r="E659" s="98"/>
    </row>
    <row r="660" spans="2:5" x14ac:dyDescent="0.4">
      <c r="B660" s="98"/>
      <c r="C660" s="98"/>
      <c r="D660" s="98"/>
      <c r="E660" s="98"/>
    </row>
    <row r="661" spans="2:5" x14ac:dyDescent="0.4">
      <c r="B661" s="98"/>
      <c r="C661" s="98"/>
      <c r="D661" s="98"/>
      <c r="E661" s="98"/>
    </row>
    <row r="662" spans="2:5" x14ac:dyDescent="0.4">
      <c r="B662" s="98"/>
      <c r="C662" s="98"/>
      <c r="D662" s="98"/>
      <c r="E662" s="98"/>
    </row>
    <row r="663" spans="2:5" x14ac:dyDescent="0.4">
      <c r="B663" s="98"/>
      <c r="C663" s="98"/>
      <c r="D663" s="98"/>
      <c r="E663" s="98"/>
    </row>
    <row r="664" spans="2:5" x14ac:dyDescent="0.4">
      <c r="B664" s="98"/>
      <c r="C664" s="98"/>
      <c r="D664" s="98"/>
      <c r="E664" s="98"/>
    </row>
    <row r="665" spans="2:5" x14ac:dyDescent="0.4">
      <c r="B665" s="98"/>
      <c r="C665" s="98"/>
      <c r="D665" s="98"/>
      <c r="E665" s="98"/>
    </row>
    <row r="666" spans="2:5" x14ac:dyDescent="0.4">
      <c r="B666" s="98"/>
      <c r="C666" s="98"/>
      <c r="D666" s="98"/>
      <c r="E666" s="98"/>
    </row>
    <row r="667" spans="2:5" x14ac:dyDescent="0.4">
      <c r="B667" s="98"/>
      <c r="C667" s="98"/>
      <c r="D667" s="98"/>
      <c r="E667" s="98"/>
    </row>
    <row r="668" spans="2:5" x14ac:dyDescent="0.4">
      <c r="B668" s="98"/>
      <c r="C668" s="98"/>
      <c r="D668" s="98"/>
      <c r="E668" s="98"/>
    </row>
    <row r="669" spans="2:5" x14ac:dyDescent="0.4">
      <c r="B669" s="98"/>
      <c r="C669" s="98"/>
      <c r="D669" s="98"/>
      <c r="E669" s="98"/>
    </row>
    <row r="670" spans="2:5" x14ac:dyDescent="0.4">
      <c r="B670" s="98"/>
      <c r="C670" s="98"/>
      <c r="D670" s="98"/>
      <c r="E670" s="98"/>
    </row>
    <row r="671" spans="2:5" x14ac:dyDescent="0.4">
      <c r="B671" s="98"/>
      <c r="C671" s="98"/>
      <c r="D671" s="98"/>
      <c r="E671" s="98"/>
    </row>
    <row r="672" spans="2:5" x14ac:dyDescent="0.4">
      <c r="B672" s="98"/>
      <c r="C672" s="98"/>
      <c r="D672" s="98"/>
      <c r="E672" s="98"/>
    </row>
    <row r="673" spans="2:5" x14ac:dyDescent="0.4">
      <c r="B673" s="98"/>
      <c r="C673" s="98"/>
      <c r="D673" s="98"/>
      <c r="E673" s="98"/>
    </row>
    <row r="674" spans="2:5" x14ac:dyDescent="0.4">
      <c r="B674" s="98"/>
      <c r="C674" s="98"/>
      <c r="D674" s="98"/>
      <c r="E674" s="98"/>
    </row>
    <row r="675" spans="2:5" x14ac:dyDescent="0.4">
      <c r="B675" s="98"/>
      <c r="C675" s="98"/>
      <c r="D675" s="98"/>
      <c r="E675" s="98"/>
    </row>
    <row r="676" spans="2:5" x14ac:dyDescent="0.4">
      <c r="B676" s="98"/>
      <c r="C676" s="98"/>
      <c r="D676" s="98"/>
      <c r="E676" s="98"/>
    </row>
    <row r="677" spans="2:5" x14ac:dyDescent="0.4">
      <c r="B677" s="98"/>
      <c r="C677" s="98"/>
      <c r="D677" s="98"/>
      <c r="E677" s="98"/>
    </row>
    <row r="678" spans="2:5" x14ac:dyDescent="0.4">
      <c r="B678" s="98"/>
      <c r="C678" s="98"/>
      <c r="D678" s="98"/>
      <c r="E678" s="98"/>
    </row>
    <row r="679" spans="2:5" x14ac:dyDescent="0.4">
      <c r="B679" s="98"/>
      <c r="C679" s="98"/>
      <c r="D679" s="98"/>
      <c r="E679" s="98"/>
    </row>
    <row r="680" spans="2:5" x14ac:dyDescent="0.4">
      <c r="B680" s="98"/>
      <c r="C680" s="98"/>
      <c r="D680" s="98"/>
      <c r="E680" s="98"/>
    </row>
    <row r="681" spans="2:5" x14ac:dyDescent="0.4">
      <c r="B681" s="98"/>
      <c r="C681" s="98"/>
      <c r="D681" s="98"/>
      <c r="E681" s="98"/>
    </row>
    <row r="682" spans="2:5" x14ac:dyDescent="0.4">
      <c r="B682" s="98"/>
      <c r="C682" s="98"/>
      <c r="D682" s="98"/>
      <c r="E682" s="98"/>
    </row>
    <row r="683" spans="2:5" x14ac:dyDescent="0.4">
      <c r="B683" s="98"/>
      <c r="C683" s="98"/>
      <c r="D683" s="98"/>
      <c r="E683" s="98"/>
    </row>
    <row r="684" spans="2:5" x14ac:dyDescent="0.4">
      <c r="B684" s="98"/>
      <c r="C684" s="98"/>
      <c r="D684" s="98"/>
      <c r="E684" s="98"/>
    </row>
    <row r="685" spans="2:5" x14ac:dyDescent="0.4">
      <c r="B685" s="98"/>
      <c r="C685" s="98"/>
      <c r="D685" s="98"/>
      <c r="E685" s="98"/>
    </row>
    <row r="686" spans="2:5" x14ac:dyDescent="0.4">
      <c r="B686" s="98"/>
      <c r="C686" s="98"/>
      <c r="D686" s="98"/>
      <c r="E686" s="98"/>
    </row>
    <row r="687" spans="2:5" x14ac:dyDescent="0.4">
      <c r="B687" s="98"/>
      <c r="C687" s="98"/>
      <c r="D687" s="98"/>
      <c r="E687" s="98"/>
    </row>
    <row r="688" spans="2:5" x14ac:dyDescent="0.4">
      <c r="B688" s="98"/>
      <c r="C688" s="98"/>
      <c r="D688" s="98"/>
      <c r="E688" s="98"/>
    </row>
    <row r="689" spans="2:5" x14ac:dyDescent="0.4">
      <c r="B689" s="98"/>
      <c r="C689" s="98"/>
      <c r="D689" s="98"/>
      <c r="E689" s="98"/>
    </row>
    <row r="690" spans="2:5" x14ac:dyDescent="0.4">
      <c r="B690" s="98"/>
      <c r="C690" s="98"/>
      <c r="D690" s="98"/>
      <c r="E690" s="98"/>
    </row>
    <row r="691" spans="2:5" x14ac:dyDescent="0.4">
      <c r="B691" s="98"/>
      <c r="C691" s="98"/>
      <c r="D691" s="98"/>
      <c r="E691" s="98"/>
    </row>
    <row r="692" spans="2:5" x14ac:dyDescent="0.4">
      <c r="B692" s="98"/>
      <c r="C692" s="98"/>
      <c r="D692" s="98"/>
      <c r="E692" s="98"/>
    </row>
    <row r="693" spans="2:5" x14ac:dyDescent="0.4">
      <c r="B693" s="98"/>
      <c r="C693" s="98"/>
      <c r="D693" s="98"/>
      <c r="E693" s="98"/>
    </row>
    <row r="694" spans="2:5" x14ac:dyDescent="0.4">
      <c r="B694" s="98"/>
      <c r="C694" s="98"/>
      <c r="D694" s="98"/>
      <c r="E694" s="98"/>
    </row>
    <row r="695" spans="2:5" x14ac:dyDescent="0.4">
      <c r="B695" s="98"/>
      <c r="C695" s="98"/>
      <c r="D695" s="98"/>
      <c r="E695" s="98"/>
    </row>
    <row r="696" spans="2:5" x14ac:dyDescent="0.4">
      <c r="B696" s="98"/>
      <c r="C696" s="98"/>
      <c r="D696" s="98"/>
      <c r="E696" s="98"/>
    </row>
    <row r="697" spans="2:5" x14ac:dyDescent="0.4">
      <c r="B697" s="98"/>
      <c r="C697" s="98"/>
      <c r="D697" s="98"/>
      <c r="E697" s="98"/>
    </row>
    <row r="698" spans="2:5" x14ac:dyDescent="0.4">
      <c r="B698" s="98"/>
      <c r="C698" s="98"/>
      <c r="D698" s="98"/>
      <c r="E698" s="98"/>
    </row>
    <row r="699" spans="2:5" x14ac:dyDescent="0.4">
      <c r="B699" s="98"/>
      <c r="C699" s="98"/>
      <c r="D699" s="98"/>
      <c r="E699" s="98"/>
    </row>
    <row r="700" spans="2:5" x14ac:dyDescent="0.4">
      <c r="B700" s="98"/>
      <c r="C700" s="98"/>
      <c r="D700" s="98"/>
      <c r="E700" s="98"/>
    </row>
    <row r="701" spans="2:5" x14ac:dyDescent="0.4">
      <c r="B701" s="98"/>
      <c r="C701" s="98"/>
      <c r="D701" s="98"/>
      <c r="E701" s="98"/>
    </row>
    <row r="702" spans="2:5" x14ac:dyDescent="0.4">
      <c r="B702" s="98"/>
      <c r="C702" s="98"/>
      <c r="D702" s="98"/>
      <c r="E702" s="98"/>
    </row>
    <row r="703" spans="2:5" x14ac:dyDescent="0.4">
      <c r="B703" s="98"/>
      <c r="C703" s="98"/>
      <c r="D703" s="98"/>
      <c r="E703" s="98"/>
    </row>
    <row r="704" spans="2:5" x14ac:dyDescent="0.4">
      <c r="B704" s="98"/>
      <c r="C704" s="98"/>
      <c r="D704" s="98"/>
      <c r="E704" s="98"/>
    </row>
    <row r="705" spans="2:5" x14ac:dyDescent="0.4">
      <c r="B705" s="98"/>
      <c r="C705" s="98"/>
      <c r="D705" s="98"/>
      <c r="E705" s="98"/>
    </row>
    <row r="706" spans="2:5" x14ac:dyDescent="0.4">
      <c r="B706" s="98"/>
      <c r="C706" s="98"/>
      <c r="D706" s="98"/>
      <c r="E706" s="98"/>
    </row>
    <row r="707" spans="2:5" x14ac:dyDescent="0.4">
      <c r="B707" s="98"/>
      <c r="C707" s="98"/>
      <c r="D707" s="98"/>
      <c r="E707" s="98"/>
    </row>
    <row r="708" spans="2:5" x14ac:dyDescent="0.4">
      <c r="B708" s="98"/>
      <c r="C708" s="98"/>
      <c r="D708" s="98"/>
      <c r="E708" s="98"/>
    </row>
    <row r="709" spans="2:5" x14ac:dyDescent="0.4">
      <c r="B709" s="98"/>
      <c r="C709" s="98"/>
      <c r="D709" s="98"/>
      <c r="E709" s="98"/>
    </row>
    <row r="710" spans="2:5" x14ac:dyDescent="0.4">
      <c r="B710" s="98"/>
      <c r="C710" s="98"/>
      <c r="D710" s="98"/>
      <c r="E710" s="98"/>
    </row>
    <row r="711" spans="2:5" x14ac:dyDescent="0.4">
      <c r="B711" s="98"/>
      <c r="C711" s="98"/>
      <c r="D711" s="98"/>
      <c r="E711" s="98"/>
    </row>
    <row r="712" spans="2:5" x14ac:dyDescent="0.4">
      <c r="B712" s="98"/>
      <c r="C712" s="98"/>
      <c r="D712" s="98"/>
      <c r="E712" s="98"/>
    </row>
    <row r="713" spans="2:5" x14ac:dyDescent="0.4">
      <c r="B713" s="98"/>
      <c r="C713" s="98"/>
      <c r="D713" s="98"/>
      <c r="E713" s="98"/>
    </row>
    <row r="714" spans="2:5" x14ac:dyDescent="0.4">
      <c r="B714" s="98"/>
      <c r="C714" s="98"/>
      <c r="D714" s="98"/>
      <c r="E714" s="98"/>
    </row>
    <row r="715" spans="2:5" x14ac:dyDescent="0.4">
      <c r="B715" s="98"/>
      <c r="C715" s="98"/>
      <c r="D715" s="98"/>
      <c r="E715" s="98"/>
    </row>
    <row r="716" spans="2:5" x14ac:dyDescent="0.4">
      <c r="B716" s="98"/>
      <c r="C716" s="98"/>
      <c r="D716" s="98"/>
      <c r="E716" s="98"/>
    </row>
    <row r="717" spans="2:5" x14ac:dyDescent="0.4">
      <c r="B717" s="98"/>
      <c r="C717" s="98"/>
      <c r="D717" s="98"/>
      <c r="E717" s="98"/>
    </row>
    <row r="718" spans="2:5" x14ac:dyDescent="0.4">
      <c r="B718" s="98"/>
      <c r="C718" s="98"/>
      <c r="D718" s="98"/>
      <c r="E718" s="98"/>
    </row>
    <row r="719" spans="2:5" x14ac:dyDescent="0.4">
      <c r="B719" s="98"/>
      <c r="C719" s="98"/>
      <c r="D719" s="98"/>
      <c r="E719" s="98"/>
    </row>
    <row r="720" spans="2:5" x14ac:dyDescent="0.4">
      <c r="B720" s="98"/>
      <c r="C720" s="98"/>
      <c r="D720" s="98"/>
      <c r="E720" s="98"/>
    </row>
    <row r="721" spans="2:5" x14ac:dyDescent="0.4">
      <c r="B721" s="98"/>
      <c r="C721" s="98"/>
      <c r="D721" s="98"/>
      <c r="E721" s="98"/>
    </row>
    <row r="722" spans="2:5" x14ac:dyDescent="0.4">
      <c r="B722" s="98"/>
      <c r="C722" s="98"/>
      <c r="D722" s="98"/>
      <c r="E722" s="98"/>
    </row>
    <row r="723" spans="2:5" x14ac:dyDescent="0.4">
      <c r="B723" s="98"/>
      <c r="C723" s="98"/>
      <c r="D723" s="98"/>
      <c r="E723" s="98"/>
    </row>
    <row r="724" spans="2:5" x14ac:dyDescent="0.4">
      <c r="B724" s="98"/>
      <c r="C724" s="98"/>
      <c r="D724" s="98"/>
      <c r="E724" s="98"/>
    </row>
    <row r="725" spans="2:5" x14ac:dyDescent="0.4">
      <c r="B725" s="98"/>
      <c r="C725" s="98"/>
      <c r="D725" s="98"/>
      <c r="E725" s="98"/>
    </row>
    <row r="726" spans="2:5" x14ac:dyDescent="0.4">
      <c r="B726" s="98"/>
      <c r="C726" s="98"/>
      <c r="D726" s="98"/>
      <c r="E726" s="98"/>
    </row>
    <row r="727" spans="2:5" x14ac:dyDescent="0.4">
      <c r="B727" s="98"/>
      <c r="C727" s="98"/>
      <c r="D727" s="98"/>
      <c r="E727" s="98"/>
    </row>
    <row r="728" spans="2:5" x14ac:dyDescent="0.4">
      <c r="B728" s="98"/>
      <c r="C728" s="98"/>
      <c r="D728" s="98"/>
      <c r="E728" s="98"/>
    </row>
    <row r="729" spans="2:5" x14ac:dyDescent="0.4">
      <c r="B729" s="98"/>
      <c r="C729" s="98"/>
      <c r="D729" s="98"/>
      <c r="E729" s="98"/>
    </row>
    <row r="730" spans="2:5" x14ac:dyDescent="0.4">
      <c r="B730" s="98"/>
      <c r="C730" s="98"/>
      <c r="D730" s="98"/>
      <c r="E730" s="98"/>
    </row>
    <row r="731" spans="2:5" x14ac:dyDescent="0.4">
      <c r="B731" s="98"/>
      <c r="C731" s="98"/>
      <c r="D731" s="98"/>
      <c r="E731" s="98"/>
    </row>
    <row r="732" spans="2:5" x14ac:dyDescent="0.4">
      <c r="B732" s="98"/>
      <c r="C732" s="98"/>
      <c r="D732" s="98"/>
      <c r="E732" s="98"/>
    </row>
    <row r="733" spans="2:5" x14ac:dyDescent="0.4">
      <c r="B733" s="98"/>
      <c r="C733" s="98"/>
      <c r="D733" s="98"/>
      <c r="E733" s="98"/>
    </row>
    <row r="734" spans="2:5" x14ac:dyDescent="0.4">
      <c r="B734" s="98"/>
      <c r="C734" s="98"/>
      <c r="D734" s="98"/>
      <c r="E734" s="98"/>
    </row>
    <row r="735" spans="2:5" x14ac:dyDescent="0.4">
      <c r="B735" s="98"/>
      <c r="C735" s="98"/>
      <c r="D735" s="98"/>
      <c r="E735" s="98"/>
    </row>
    <row r="736" spans="2:5" x14ac:dyDescent="0.4">
      <c r="B736" s="98"/>
      <c r="C736" s="98"/>
      <c r="D736" s="98"/>
      <c r="E736" s="98"/>
    </row>
    <row r="737" spans="2:5" x14ac:dyDescent="0.4">
      <c r="B737" s="98"/>
      <c r="C737" s="98"/>
      <c r="D737" s="98"/>
      <c r="E737" s="98"/>
    </row>
    <row r="738" spans="2:5" x14ac:dyDescent="0.4">
      <c r="B738" s="98"/>
      <c r="C738" s="98"/>
      <c r="D738" s="98"/>
      <c r="E738" s="98"/>
    </row>
    <row r="739" spans="2:5" x14ac:dyDescent="0.4">
      <c r="B739" s="98"/>
      <c r="C739" s="98"/>
      <c r="D739" s="98"/>
      <c r="E739" s="98"/>
    </row>
    <row r="740" spans="2:5" x14ac:dyDescent="0.4">
      <c r="B740" s="98"/>
      <c r="C740" s="98"/>
      <c r="D740" s="98"/>
      <c r="E740" s="98"/>
    </row>
    <row r="741" spans="2:5" x14ac:dyDescent="0.4">
      <c r="B741" s="98"/>
      <c r="C741" s="98"/>
      <c r="D741" s="98"/>
      <c r="E741" s="98"/>
    </row>
    <row r="742" spans="2:5" x14ac:dyDescent="0.4">
      <c r="B742" s="98"/>
      <c r="C742" s="98"/>
      <c r="D742" s="98"/>
      <c r="E742" s="98"/>
    </row>
    <row r="743" spans="2:5" x14ac:dyDescent="0.4">
      <c r="B743" s="98"/>
      <c r="C743" s="98"/>
      <c r="D743" s="98"/>
      <c r="E743" s="98"/>
    </row>
    <row r="744" spans="2:5" x14ac:dyDescent="0.4">
      <c r="B744" s="98"/>
      <c r="C744" s="98"/>
      <c r="D744" s="98"/>
      <c r="E744" s="98"/>
    </row>
    <row r="745" spans="2:5" x14ac:dyDescent="0.4">
      <c r="B745" s="98"/>
      <c r="C745" s="98"/>
      <c r="D745" s="98"/>
      <c r="E745" s="98"/>
    </row>
    <row r="746" spans="2:5" x14ac:dyDescent="0.4">
      <c r="B746" s="98"/>
      <c r="C746" s="98"/>
      <c r="D746" s="98"/>
      <c r="E746" s="98"/>
    </row>
    <row r="747" spans="2:5" x14ac:dyDescent="0.4">
      <c r="B747" s="98"/>
      <c r="C747" s="98"/>
      <c r="D747" s="98"/>
      <c r="E747" s="98"/>
    </row>
    <row r="748" spans="2:5" x14ac:dyDescent="0.4">
      <c r="B748" s="98"/>
      <c r="C748" s="98"/>
      <c r="D748" s="98"/>
      <c r="E748" s="98"/>
    </row>
    <row r="749" spans="2:5" x14ac:dyDescent="0.4">
      <c r="B749" s="98"/>
      <c r="C749" s="98"/>
      <c r="D749" s="98"/>
      <c r="E749" s="98"/>
    </row>
    <row r="750" spans="2:5" x14ac:dyDescent="0.4">
      <c r="B750" s="98"/>
      <c r="C750" s="98"/>
      <c r="D750" s="98"/>
      <c r="E750" s="98"/>
    </row>
    <row r="751" spans="2:5" x14ac:dyDescent="0.4">
      <c r="B751" s="98"/>
      <c r="C751" s="98"/>
      <c r="D751" s="98"/>
      <c r="E751" s="98"/>
    </row>
    <row r="752" spans="2:5" x14ac:dyDescent="0.4">
      <c r="B752" s="98"/>
      <c r="C752" s="98"/>
      <c r="D752" s="98"/>
      <c r="E752" s="98"/>
    </row>
    <row r="753" spans="2:5" x14ac:dyDescent="0.4">
      <c r="B753" s="98"/>
      <c r="C753" s="98"/>
      <c r="D753" s="98"/>
      <c r="E753" s="98"/>
    </row>
    <row r="754" spans="2:5" x14ac:dyDescent="0.4">
      <c r="B754" s="98"/>
      <c r="C754" s="98"/>
      <c r="D754" s="98"/>
      <c r="E754" s="98"/>
    </row>
    <row r="755" spans="2:5" x14ac:dyDescent="0.4">
      <c r="B755" s="98"/>
      <c r="C755" s="98"/>
      <c r="D755" s="98"/>
      <c r="E755" s="98"/>
    </row>
    <row r="756" spans="2:5" x14ac:dyDescent="0.4">
      <c r="B756" s="98"/>
      <c r="C756" s="98"/>
      <c r="D756" s="98"/>
      <c r="E756" s="98"/>
    </row>
    <row r="757" spans="2:5" x14ac:dyDescent="0.4">
      <c r="B757" s="98"/>
      <c r="C757" s="98"/>
      <c r="D757" s="98"/>
      <c r="E757" s="98"/>
    </row>
    <row r="758" spans="2:5" x14ac:dyDescent="0.4">
      <c r="B758" s="98"/>
      <c r="C758" s="98"/>
      <c r="D758" s="98"/>
      <c r="E758" s="98"/>
    </row>
    <row r="759" spans="2:5" x14ac:dyDescent="0.4">
      <c r="B759" s="98"/>
      <c r="C759" s="98"/>
      <c r="D759" s="98"/>
      <c r="E759" s="98"/>
    </row>
    <row r="760" spans="2:5" x14ac:dyDescent="0.4">
      <c r="B760" s="98"/>
      <c r="C760" s="98"/>
      <c r="D760" s="98"/>
      <c r="E760" s="98"/>
    </row>
    <row r="761" spans="2:5" x14ac:dyDescent="0.4">
      <c r="B761" s="98"/>
      <c r="C761" s="98"/>
      <c r="D761" s="98"/>
      <c r="E761" s="98"/>
    </row>
    <row r="762" spans="2:5" x14ac:dyDescent="0.4">
      <c r="B762" s="98"/>
      <c r="C762" s="98"/>
      <c r="D762" s="98"/>
      <c r="E762" s="98"/>
    </row>
    <row r="763" spans="2:5" x14ac:dyDescent="0.4">
      <c r="B763" s="98"/>
      <c r="C763" s="98"/>
      <c r="D763" s="98"/>
      <c r="E763" s="98"/>
    </row>
    <row r="764" spans="2:5" x14ac:dyDescent="0.4">
      <c r="B764" s="98"/>
      <c r="C764" s="98"/>
      <c r="D764" s="98"/>
      <c r="E764" s="98"/>
    </row>
    <row r="765" spans="2:5" x14ac:dyDescent="0.4">
      <c r="B765" s="98"/>
      <c r="C765" s="98"/>
      <c r="D765" s="98"/>
      <c r="E765" s="98"/>
    </row>
    <row r="766" spans="2:5" x14ac:dyDescent="0.4">
      <c r="B766" s="98"/>
      <c r="C766" s="98"/>
      <c r="D766" s="98"/>
      <c r="E766" s="98"/>
    </row>
    <row r="767" spans="2:5" x14ac:dyDescent="0.4">
      <c r="B767" s="98"/>
      <c r="C767" s="98"/>
      <c r="D767" s="98"/>
      <c r="E767" s="98"/>
    </row>
    <row r="768" spans="2:5" x14ac:dyDescent="0.4">
      <c r="B768" s="98"/>
      <c r="C768" s="98"/>
      <c r="D768" s="98"/>
      <c r="E768" s="98"/>
    </row>
    <row r="769" spans="2:5" x14ac:dyDescent="0.4">
      <c r="B769" s="98"/>
      <c r="C769" s="98"/>
      <c r="D769" s="98"/>
      <c r="E769" s="98"/>
    </row>
    <row r="770" spans="2:5" x14ac:dyDescent="0.4">
      <c r="B770" s="98"/>
      <c r="C770" s="98"/>
      <c r="D770" s="98"/>
      <c r="E770" s="98"/>
    </row>
    <row r="771" spans="2:5" x14ac:dyDescent="0.4">
      <c r="B771" s="98"/>
      <c r="C771" s="98"/>
      <c r="D771" s="98"/>
      <c r="E771" s="98"/>
    </row>
    <row r="772" spans="2:5" x14ac:dyDescent="0.4">
      <c r="B772" s="98"/>
      <c r="C772" s="98"/>
      <c r="D772" s="98"/>
      <c r="E772" s="98"/>
    </row>
    <row r="773" spans="2:5" x14ac:dyDescent="0.4">
      <c r="B773" s="98"/>
      <c r="C773" s="98"/>
      <c r="D773" s="98"/>
      <c r="E773" s="98"/>
    </row>
    <row r="774" spans="2:5" x14ac:dyDescent="0.4">
      <c r="B774" s="98"/>
      <c r="C774" s="98"/>
      <c r="D774" s="98"/>
      <c r="E774" s="98"/>
    </row>
    <row r="775" spans="2:5" x14ac:dyDescent="0.4">
      <c r="B775" s="98"/>
      <c r="C775" s="98"/>
      <c r="D775" s="98"/>
      <c r="E775" s="98"/>
    </row>
    <row r="776" spans="2:5" x14ac:dyDescent="0.4">
      <c r="B776" s="98"/>
      <c r="C776" s="98"/>
      <c r="D776" s="98"/>
      <c r="E776" s="98"/>
    </row>
    <row r="777" spans="2:5" x14ac:dyDescent="0.4">
      <c r="B777" s="98"/>
      <c r="C777" s="98"/>
      <c r="D777" s="98"/>
      <c r="E777" s="98"/>
    </row>
    <row r="778" spans="2:5" x14ac:dyDescent="0.4">
      <c r="B778" s="98"/>
      <c r="C778" s="98"/>
      <c r="D778" s="98"/>
      <c r="E778" s="98"/>
    </row>
    <row r="779" spans="2:5" x14ac:dyDescent="0.4">
      <c r="B779" s="98"/>
      <c r="C779" s="98"/>
      <c r="D779" s="98"/>
      <c r="E779" s="98"/>
    </row>
    <row r="780" spans="2:5" x14ac:dyDescent="0.4">
      <c r="B780" s="98"/>
      <c r="C780" s="98"/>
      <c r="D780" s="98"/>
      <c r="E780" s="98"/>
    </row>
    <row r="781" spans="2:5" x14ac:dyDescent="0.4">
      <c r="B781" s="98"/>
      <c r="C781" s="98"/>
      <c r="D781" s="98"/>
      <c r="E781" s="98"/>
    </row>
    <row r="782" spans="2:5" x14ac:dyDescent="0.4">
      <c r="B782" s="98"/>
      <c r="C782" s="98"/>
      <c r="D782" s="98"/>
      <c r="E782" s="98"/>
    </row>
    <row r="783" spans="2:5" x14ac:dyDescent="0.4">
      <c r="B783" s="98"/>
      <c r="C783" s="98"/>
      <c r="D783" s="98"/>
      <c r="E783" s="98"/>
    </row>
    <row r="784" spans="2:5" x14ac:dyDescent="0.4">
      <c r="B784" s="98"/>
      <c r="C784" s="98"/>
      <c r="D784" s="98"/>
      <c r="E784" s="98"/>
    </row>
    <row r="785" spans="2:5" x14ac:dyDescent="0.4">
      <c r="B785" s="98"/>
      <c r="C785" s="98"/>
      <c r="D785" s="98"/>
      <c r="E785" s="98"/>
    </row>
    <row r="786" spans="2:5" x14ac:dyDescent="0.4">
      <c r="B786" s="98"/>
      <c r="C786" s="98"/>
      <c r="D786" s="98"/>
      <c r="E786" s="98"/>
    </row>
    <row r="787" spans="2:5" x14ac:dyDescent="0.4">
      <c r="B787" s="98"/>
      <c r="C787" s="98"/>
      <c r="D787" s="98"/>
      <c r="E787" s="98"/>
    </row>
    <row r="788" spans="2:5" x14ac:dyDescent="0.4">
      <c r="B788" s="98"/>
      <c r="C788" s="98"/>
      <c r="D788" s="98"/>
      <c r="E788" s="98"/>
    </row>
    <row r="789" spans="2:5" x14ac:dyDescent="0.4">
      <c r="B789" s="98"/>
      <c r="C789" s="98"/>
      <c r="D789" s="98"/>
      <c r="E789" s="98"/>
    </row>
    <row r="790" spans="2:5" x14ac:dyDescent="0.4">
      <c r="B790" s="98"/>
      <c r="C790" s="98"/>
      <c r="D790" s="98"/>
      <c r="E790" s="98"/>
    </row>
    <row r="791" spans="2:5" x14ac:dyDescent="0.4">
      <c r="B791" s="98"/>
      <c r="C791" s="98"/>
      <c r="D791" s="98"/>
      <c r="E791" s="98"/>
    </row>
    <row r="792" spans="2:5" x14ac:dyDescent="0.4">
      <c r="B792" s="98"/>
      <c r="C792" s="98"/>
      <c r="D792" s="98"/>
      <c r="E792" s="98"/>
    </row>
    <row r="793" spans="2:5" x14ac:dyDescent="0.4">
      <c r="B793" s="98"/>
      <c r="C793" s="98"/>
      <c r="D793" s="98"/>
      <c r="E793" s="98"/>
    </row>
    <row r="794" spans="2:5" x14ac:dyDescent="0.4">
      <c r="B794" s="98"/>
      <c r="C794" s="98"/>
      <c r="D794" s="98"/>
      <c r="E794" s="98"/>
    </row>
    <row r="795" spans="2:5" x14ac:dyDescent="0.4">
      <c r="B795" s="98"/>
      <c r="C795" s="98"/>
      <c r="D795" s="98"/>
      <c r="E795" s="98"/>
    </row>
    <row r="796" spans="2:5" x14ac:dyDescent="0.4">
      <c r="B796" s="98"/>
      <c r="C796" s="98"/>
      <c r="D796" s="98"/>
      <c r="E796" s="98"/>
    </row>
    <row r="797" spans="2:5" x14ac:dyDescent="0.4">
      <c r="B797" s="98"/>
      <c r="C797" s="98"/>
      <c r="D797" s="98"/>
      <c r="E797" s="98"/>
    </row>
    <row r="798" spans="2:5" x14ac:dyDescent="0.4">
      <c r="B798" s="98"/>
      <c r="C798" s="98"/>
      <c r="D798" s="98"/>
      <c r="E798" s="98"/>
    </row>
    <row r="799" spans="2:5" x14ac:dyDescent="0.4">
      <c r="B799" s="98"/>
      <c r="C799" s="98"/>
      <c r="D799" s="98"/>
      <c r="E799" s="98"/>
    </row>
    <row r="800" spans="2:5" x14ac:dyDescent="0.4">
      <c r="B800" s="98"/>
      <c r="C800" s="98"/>
      <c r="D800" s="98"/>
      <c r="E800" s="98"/>
    </row>
    <row r="801" spans="2:5" x14ac:dyDescent="0.4">
      <c r="B801" s="98"/>
      <c r="C801" s="98"/>
      <c r="D801" s="98"/>
      <c r="E801" s="98"/>
    </row>
    <row r="802" spans="2:5" x14ac:dyDescent="0.4">
      <c r="B802" s="98"/>
      <c r="C802" s="98"/>
      <c r="D802" s="98"/>
      <c r="E802" s="98"/>
    </row>
    <row r="803" spans="2:5" x14ac:dyDescent="0.4">
      <c r="B803" s="98"/>
      <c r="C803" s="98"/>
      <c r="D803" s="98"/>
      <c r="E803" s="98"/>
    </row>
    <row r="804" spans="2:5" x14ac:dyDescent="0.4">
      <c r="B804" s="98"/>
      <c r="C804" s="98"/>
      <c r="D804" s="98"/>
      <c r="E804" s="98"/>
    </row>
    <row r="805" spans="2:5" x14ac:dyDescent="0.4">
      <c r="B805" s="98"/>
      <c r="C805" s="98"/>
      <c r="D805" s="98"/>
      <c r="E805" s="98"/>
    </row>
    <row r="806" spans="2:5" x14ac:dyDescent="0.4">
      <c r="B806" s="98"/>
      <c r="C806" s="98"/>
      <c r="D806" s="98"/>
      <c r="E806" s="98"/>
    </row>
    <row r="807" spans="2:5" x14ac:dyDescent="0.4">
      <c r="B807" s="98"/>
      <c r="C807" s="98"/>
      <c r="D807" s="98"/>
      <c r="E807" s="98"/>
    </row>
    <row r="808" spans="2:5" x14ac:dyDescent="0.4">
      <c r="B808" s="98"/>
      <c r="C808" s="98"/>
      <c r="D808" s="98"/>
      <c r="E808" s="98"/>
    </row>
    <row r="809" spans="2:5" x14ac:dyDescent="0.4">
      <c r="B809" s="98"/>
      <c r="C809" s="98"/>
      <c r="D809" s="98"/>
      <c r="E809" s="98"/>
    </row>
    <row r="810" spans="2:5" x14ac:dyDescent="0.4">
      <c r="B810" s="98"/>
      <c r="C810" s="98"/>
      <c r="D810" s="98"/>
      <c r="E810" s="98"/>
    </row>
    <row r="811" spans="2:5" x14ac:dyDescent="0.4">
      <c r="B811" s="98"/>
      <c r="C811" s="98"/>
      <c r="D811" s="98"/>
      <c r="E811" s="98"/>
    </row>
    <row r="812" spans="2:5" x14ac:dyDescent="0.4">
      <c r="B812" s="98"/>
      <c r="C812" s="98"/>
      <c r="D812" s="98"/>
      <c r="E812" s="98"/>
    </row>
    <row r="813" spans="2:5" x14ac:dyDescent="0.4">
      <c r="B813" s="98"/>
      <c r="C813" s="98"/>
      <c r="D813" s="98"/>
      <c r="E813" s="98"/>
    </row>
    <row r="814" spans="2:5" x14ac:dyDescent="0.4">
      <c r="B814" s="98"/>
      <c r="C814" s="98"/>
      <c r="D814" s="98"/>
      <c r="E814" s="98"/>
    </row>
    <row r="815" spans="2:5" x14ac:dyDescent="0.4">
      <c r="B815" s="98"/>
      <c r="C815" s="98"/>
      <c r="D815" s="98"/>
      <c r="E815" s="98"/>
    </row>
    <row r="816" spans="2:5" x14ac:dyDescent="0.4">
      <c r="B816" s="98"/>
      <c r="C816" s="98"/>
      <c r="D816" s="98"/>
      <c r="E816" s="98"/>
    </row>
    <row r="817" spans="2:5" x14ac:dyDescent="0.4">
      <c r="B817" s="98"/>
      <c r="C817" s="98"/>
      <c r="D817" s="98"/>
      <c r="E817" s="98"/>
    </row>
    <row r="818" spans="2:5" x14ac:dyDescent="0.4">
      <c r="B818" s="98"/>
      <c r="C818" s="98"/>
      <c r="D818" s="98"/>
      <c r="E818" s="98"/>
    </row>
    <row r="819" spans="2:5" x14ac:dyDescent="0.4">
      <c r="B819" s="98"/>
      <c r="C819" s="98"/>
      <c r="D819" s="98"/>
      <c r="E819" s="98"/>
    </row>
    <row r="820" spans="2:5" x14ac:dyDescent="0.4">
      <c r="B820" s="98"/>
      <c r="C820" s="98"/>
      <c r="D820" s="98"/>
      <c r="E820" s="98"/>
    </row>
    <row r="821" spans="2:5" x14ac:dyDescent="0.4">
      <c r="B821" s="98"/>
      <c r="C821" s="98"/>
      <c r="D821" s="98"/>
      <c r="E821" s="98"/>
    </row>
    <row r="822" spans="2:5" x14ac:dyDescent="0.4">
      <c r="B822" s="98"/>
      <c r="C822" s="98"/>
      <c r="D822" s="98"/>
      <c r="E822" s="98"/>
    </row>
    <row r="823" spans="2:5" x14ac:dyDescent="0.4">
      <c r="B823" s="98"/>
      <c r="C823" s="98"/>
      <c r="D823" s="98"/>
      <c r="E823" s="98"/>
    </row>
    <row r="824" spans="2:5" x14ac:dyDescent="0.4">
      <c r="B824" s="98"/>
      <c r="C824" s="98"/>
      <c r="D824" s="98"/>
      <c r="E824" s="98"/>
    </row>
    <row r="825" spans="2:5" x14ac:dyDescent="0.4">
      <c r="B825" s="98"/>
      <c r="C825" s="98"/>
      <c r="D825" s="98"/>
      <c r="E825" s="98"/>
    </row>
    <row r="826" spans="2:5" x14ac:dyDescent="0.4">
      <c r="B826" s="98"/>
      <c r="C826" s="98"/>
      <c r="D826" s="98"/>
      <c r="E826" s="98"/>
    </row>
    <row r="827" spans="2:5" x14ac:dyDescent="0.4">
      <c r="B827" s="98"/>
      <c r="C827" s="98"/>
      <c r="D827" s="98"/>
      <c r="E827" s="98"/>
    </row>
    <row r="828" spans="2:5" x14ac:dyDescent="0.4">
      <c r="B828" s="98"/>
      <c r="C828" s="98"/>
      <c r="D828" s="98"/>
      <c r="E828" s="98"/>
    </row>
    <row r="829" spans="2:5" x14ac:dyDescent="0.4">
      <c r="B829" s="98"/>
      <c r="C829" s="98"/>
      <c r="D829" s="98"/>
      <c r="E829" s="98"/>
    </row>
    <row r="830" spans="2:5" x14ac:dyDescent="0.4">
      <c r="B830" s="98"/>
      <c r="C830" s="98"/>
      <c r="D830" s="98"/>
      <c r="E830" s="98"/>
    </row>
    <row r="831" spans="2:5" x14ac:dyDescent="0.4">
      <c r="B831" s="98"/>
      <c r="C831" s="98"/>
      <c r="D831" s="98"/>
      <c r="E831" s="98"/>
    </row>
    <row r="832" spans="2:5" x14ac:dyDescent="0.4">
      <c r="B832" s="98"/>
      <c r="C832" s="98"/>
      <c r="D832" s="98"/>
      <c r="E832" s="98"/>
    </row>
    <row r="833" spans="2:5" x14ac:dyDescent="0.4">
      <c r="B833" s="98"/>
      <c r="C833" s="98"/>
      <c r="D833" s="98"/>
      <c r="E833" s="98"/>
    </row>
    <row r="834" spans="2:5" x14ac:dyDescent="0.4">
      <c r="B834" s="98"/>
      <c r="C834" s="98"/>
      <c r="D834" s="98"/>
      <c r="E834" s="98"/>
    </row>
    <row r="835" spans="2:5" x14ac:dyDescent="0.4">
      <c r="B835" s="98"/>
      <c r="C835" s="98"/>
      <c r="D835" s="98"/>
      <c r="E835" s="98"/>
    </row>
    <row r="836" spans="2:5" x14ac:dyDescent="0.4">
      <c r="B836" s="98"/>
      <c r="C836" s="98"/>
      <c r="D836" s="98"/>
      <c r="E836" s="98"/>
    </row>
    <row r="837" spans="2:5" x14ac:dyDescent="0.4">
      <c r="B837" s="98"/>
      <c r="C837" s="98"/>
      <c r="D837" s="98"/>
      <c r="E837" s="98"/>
    </row>
    <row r="838" spans="2:5" x14ac:dyDescent="0.4">
      <c r="B838" s="98"/>
      <c r="C838" s="98"/>
      <c r="D838" s="98"/>
      <c r="E838" s="98"/>
    </row>
    <row r="839" spans="2:5" x14ac:dyDescent="0.4">
      <c r="B839" s="98"/>
      <c r="C839" s="98"/>
      <c r="D839" s="98"/>
      <c r="E839" s="98"/>
    </row>
    <row r="840" spans="2:5" x14ac:dyDescent="0.4">
      <c r="B840" s="98"/>
      <c r="C840" s="98"/>
      <c r="D840" s="98"/>
      <c r="E840" s="98"/>
    </row>
    <row r="841" spans="2:5" x14ac:dyDescent="0.4">
      <c r="B841" s="98"/>
      <c r="C841" s="98"/>
      <c r="D841" s="98"/>
      <c r="E841" s="98"/>
    </row>
    <row r="842" spans="2:5" x14ac:dyDescent="0.4">
      <c r="B842" s="98"/>
      <c r="C842" s="98"/>
      <c r="D842" s="98"/>
      <c r="E842" s="98"/>
    </row>
    <row r="843" spans="2:5" x14ac:dyDescent="0.4">
      <c r="B843" s="98"/>
      <c r="C843" s="98"/>
      <c r="D843" s="98"/>
      <c r="E843" s="98"/>
    </row>
    <row r="844" spans="2:5" x14ac:dyDescent="0.4">
      <c r="B844" s="98"/>
      <c r="C844" s="98"/>
      <c r="D844" s="98"/>
      <c r="E844" s="98"/>
    </row>
    <row r="845" spans="2:5" x14ac:dyDescent="0.4">
      <c r="B845" s="98"/>
      <c r="C845" s="98"/>
      <c r="D845" s="98"/>
      <c r="E845" s="98"/>
    </row>
    <row r="846" spans="2:5" x14ac:dyDescent="0.4">
      <c r="B846" s="98"/>
      <c r="C846" s="98"/>
      <c r="D846" s="98"/>
      <c r="E846" s="98"/>
    </row>
    <row r="847" spans="2:5" x14ac:dyDescent="0.4">
      <c r="B847" s="98"/>
      <c r="C847" s="98"/>
      <c r="D847" s="98"/>
      <c r="E847" s="98"/>
    </row>
    <row r="848" spans="2:5" x14ac:dyDescent="0.4">
      <c r="B848" s="98"/>
      <c r="C848" s="98"/>
      <c r="D848" s="98"/>
      <c r="E848" s="98"/>
    </row>
    <row r="849" spans="2:5" x14ac:dyDescent="0.4">
      <c r="B849" s="98"/>
      <c r="C849" s="98"/>
      <c r="D849" s="98"/>
      <c r="E849" s="98"/>
    </row>
    <row r="850" spans="2:5" x14ac:dyDescent="0.4">
      <c r="B850" s="98"/>
      <c r="C850" s="98"/>
      <c r="D850" s="98"/>
      <c r="E850" s="98"/>
    </row>
    <row r="851" spans="2:5" x14ac:dyDescent="0.4">
      <c r="B851" s="98"/>
      <c r="C851" s="98"/>
      <c r="D851" s="98"/>
      <c r="E851" s="98"/>
    </row>
    <row r="852" spans="2:5" x14ac:dyDescent="0.4">
      <c r="B852" s="98"/>
      <c r="C852" s="98"/>
      <c r="D852" s="98"/>
      <c r="E852" s="98"/>
    </row>
    <row r="853" spans="2:5" x14ac:dyDescent="0.4">
      <c r="B853" s="98"/>
      <c r="C853" s="98"/>
      <c r="D853" s="98"/>
      <c r="E853" s="98"/>
    </row>
    <row r="854" spans="2:5" x14ac:dyDescent="0.4">
      <c r="B854" s="98"/>
      <c r="C854" s="98"/>
      <c r="D854" s="98"/>
      <c r="E854" s="98"/>
    </row>
    <row r="855" spans="2:5" x14ac:dyDescent="0.4">
      <c r="B855" s="98"/>
      <c r="C855" s="98"/>
      <c r="D855" s="98"/>
      <c r="E855" s="98"/>
    </row>
    <row r="856" spans="2:5" x14ac:dyDescent="0.4">
      <c r="B856" s="98"/>
      <c r="C856" s="98"/>
      <c r="D856" s="98"/>
      <c r="E856" s="98"/>
    </row>
    <row r="857" spans="2:5" x14ac:dyDescent="0.4">
      <c r="B857" s="98"/>
      <c r="C857" s="98"/>
      <c r="D857" s="98"/>
      <c r="E857" s="98"/>
    </row>
    <row r="858" spans="2:5" x14ac:dyDescent="0.4">
      <c r="B858" s="98"/>
      <c r="C858" s="98"/>
      <c r="D858" s="98"/>
      <c r="E858" s="98"/>
    </row>
    <row r="859" spans="2:5" x14ac:dyDescent="0.4">
      <c r="B859" s="98"/>
      <c r="C859" s="98"/>
      <c r="D859" s="98"/>
      <c r="E859" s="98"/>
    </row>
    <row r="860" spans="2:5" x14ac:dyDescent="0.4">
      <c r="B860" s="98"/>
      <c r="C860" s="98"/>
      <c r="D860" s="98"/>
      <c r="E860" s="98"/>
    </row>
    <row r="861" spans="2:5" x14ac:dyDescent="0.4">
      <c r="B861" s="98"/>
      <c r="C861" s="98"/>
      <c r="D861" s="98"/>
      <c r="E861" s="98"/>
    </row>
    <row r="862" spans="2:5" x14ac:dyDescent="0.4">
      <c r="B862" s="98"/>
      <c r="C862" s="98"/>
      <c r="D862" s="98"/>
      <c r="E862" s="98"/>
    </row>
    <row r="863" spans="2:5" x14ac:dyDescent="0.4">
      <c r="B863" s="98"/>
      <c r="C863" s="98"/>
      <c r="D863" s="98"/>
      <c r="E863" s="98"/>
    </row>
    <row r="864" spans="2:5" x14ac:dyDescent="0.4">
      <c r="B864" s="98"/>
      <c r="C864" s="98"/>
      <c r="D864" s="98"/>
      <c r="E864" s="98"/>
    </row>
    <row r="865" spans="2:5" x14ac:dyDescent="0.4">
      <c r="B865" s="98"/>
      <c r="C865" s="98"/>
      <c r="D865" s="98"/>
      <c r="E865" s="98"/>
    </row>
    <row r="866" spans="2:5" x14ac:dyDescent="0.4">
      <c r="B866" s="98"/>
      <c r="C866" s="98"/>
      <c r="D866" s="98"/>
      <c r="E866" s="98"/>
    </row>
    <row r="867" spans="2:5" x14ac:dyDescent="0.4">
      <c r="B867" s="98"/>
      <c r="C867" s="98"/>
      <c r="D867" s="98"/>
      <c r="E867" s="98"/>
    </row>
    <row r="868" spans="2:5" x14ac:dyDescent="0.4">
      <c r="B868" s="98"/>
      <c r="C868" s="98"/>
      <c r="D868" s="98"/>
      <c r="E868" s="98"/>
    </row>
    <row r="869" spans="2:5" x14ac:dyDescent="0.4">
      <c r="B869" s="98"/>
      <c r="C869" s="98"/>
      <c r="D869" s="98"/>
      <c r="E869" s="98"/>
    </row>
    <row r="870" spans="2:5" x14ac:dyDescent="0.4">
      <c r="B870" s="98"/>
      <c r="C870" s="98"/>
      <c r="D870" s="98"/>
      <c r="E870" s="98"/>
    </row>
    <row r="871" spans="2:5" x14ac:dyDescent="0.4">
      <c r="B871" s="98"/>
      <c r="C871" s="98"/>
      <c r="D871" s="98"/>
      <c r="E871" s="98"/>
    </row>
    <row r="872" spans="2:5" x14ac:dyDescent="0.4">
      <c r="B872" s="98"/>
      <c r="C872" s="98"/>
      <c r="D872" s="98"/>
      <c r="E872" s="98"/>
    </row>
    <row r="873" spans="2:5" x14ac:dyDescent="0.4">
      <c r="B873" s="98"/>
      <c r="C873" s="98"/>
      <c r="D873" s="98"/>
      <c r="E873" s="98"/>
    </row>
    <row r="874" spans="2:5" x14ac:dyDescent="0.4">
      <c r="B874" s="98"/>
      <c r="C874" s="98"/>
      <c r="D874" s="98"/>
      <c r="E874" s="98"/>
    </row>
    <row r="875" spans="2:5" x14ac:dyDescent="0.4">
      <c r="B875" s="98"/>
      <c r="C875" s="98"/>
      <c r="D875" s="98"/>
      <c r="E875" s="98"/>
    </row>
    <row r="876" spans="2:5" x14ac:dyDescent="0.4">
      <c r="B876" s="98"/>
      <c r="C876" s="98"/>
      <c r="D876" s="98"/>
      <c r="E876" s="98"/>
    </row>
    <row r="877" spans="2:5" x14ac:dyDescent="0.4">
      <c r="B877" s="98"/>
      <c r="C877" s="98"/>
      <c r="D877" s="98"/>
      <c r="E877" s="98"/>
    </row>
    <row r="878" spans="2:5" x14ac:dyDescent="0.4">
      <c r="B878" s="98"/>
      <c r="C878" s="98"/>
      <c r="D878" s="98"/>
      <c r="E878" s="98"/>
    </row>
    <row r="879" spans="2:5" x14ac:dyDescent="0.4">
      <c r="B879" s="98"/>
      <c r="C879" s="98"/>
      <c r="D879" s="98"/>
      <c r="E879" s="98"/>
    </row>
    <row r="880" spans="2:5" x14ac:dyDescent="0.4">
      <c r="B880" s="98"/>
      <c r="C880" s="98"/>
      <c r="D880" s="98"/>
      <c r="E880" s="98"/>
    </row>
    <row r="881" spans="2:5" x14ac:dyDescent="0.4">
      <c r="B881" s="98"/>
      <c r="C881" s="98"/>
      <c r="D881" s="98"/>
      <c r="E881" s="98"/>
    </row>
    <row r="882" spans="2:5" x14ac:dyDescent="0.4">
      <c r="B882" s="98"/>
      <c r="C882" s="98"/>
      <c r="D882" s="98"/>
      <c r="E882" s="98"/>
    </row>
    <row r="883" spans="2:5" x14ac:dyDescent="0.4">
      <c r="B883" s="98"/>
      <c r="C883" s="98"/>
      <c r="D883" s="98"/>
      <c r="E883" s="98"/>
    </row>
    <row r="884" spans="2:5" x14ac:dyDescent="0.4">
      <c r="B884" s="98"/>
      <c r="C884" s="98"/>
      <c r="D884" s="98"/>
      <c r="E884" s="98"/>
    </row>
    <row r="885" spans="2:5" x14ac:dyDescent="0.4">
      <c r="B885" s="98"/>
      <c r="C885" s="98"/>
      <c r="D885" s="98"/>
      <c r="E885" s="98"/>
    </row>
    <row r="886" spans="2:5" x14ac:dyDescent="0.4">
      <c r="B886" s="98"/>
      <c r="C886" s="98"/>
      <c r="D886" s="98"/>
      <c r="E886" s="98"/>
    </row>
    <row r="887" spans="2:5" x14ac:dyDescent="0.4">
      <c r="B887" s="98"/>
      <c r="C887" s="98"/>
      <c r="D887" s="98"/>
      <c r="E887" s="98"/>
    </row>
    <row r="888" spans="2:5" x14ac:dyDescent="0.4">
      <c r="B888" s="98"/>
      <c r="C888" s="98"/>
      <c r="D888" s="98"/>
      <c r="E888" s="98"/>
    </row>
    <row r="889" spans="2:5" x14ac:dyDescent="0.4">
      <c r="B889" s="98"/>
      <c r="C889" s="98"/>
      <c r="D889" s="98"/>
      <c r="E889" s="98"/>
    </row>
    <row r="890" spans="2:5" x14ac:dyDescent="0.4">
      <c r="B890" s="98"/>
      <c r="C890" s="98"/>
      <c r="D890" s="98"/>
      <c r="E890" s="98"/>
    </row>
    <row r="891" spans="2:5" x14ac:dyDescent="0.4">
      <c r="B891" s="98"/>
      <c r="C891" s="98"/>
      <c r="D891" s="98"/>
      <c r="E891" s="98"/>
    </row>
    <row r="892" spans="2:5" x14ac:dyDescent="0.4">
      <c r="B892" s="98"/>
      <c r="C892" s="98"/>
      <c r="D892" s="98"/>
      <c r="E892" s="98"/>
    </row>
    <row r="893" spans="2:5" x14ac:dyDescent="0.4">
      <c r="B893" s="98"/>
      <c r="C893" s="98"/>
      <c r="D893" s="98"/>
      <c r="E893" s="98"/>
    </row>
    <row r="894" spans="2:5" x14ac:dyDescent="0.4">
      <c r="B894" s="98"/>
      <c r="C894" s="98"/>
      <c r="D894" s="98"/>
      <c r="E894" s="98"/>
    </row>
    <row r="895" spans="2:5" x14ac:dyDescent="0.4">
      <c r="B895" s="98"/>
      <c r="C895" s="98"/>
      <c r="D895" s="98"/>
      <c r="E895" s="98"/>
    </row>
    <row r="896" spans="2:5" x14ac:dyDescent="0.4">
      <c r="B896" s="98"/>
      <c r="C896" s="98"/>
      <c r="D896" s="98"/>
      <c r="E896" s="98"/>
    </row>
    <row r="897" spans="2:5" x14ac:dyDescent="0.4">
      <c r="B897" s="98"/>
      <c r="C897" s="98"/>
      <c r="D897" s="98"/>
      <c r="E897" s="98"/>
    </row>
    <row r="898" spans="2:5" x14ac:dyDescent="0.4">
      <c r="B898" s="98"/>
      <c r="C898" s="98"/>
      <c r="D898" s="98"/>
      <c r="E898" s="98"/>
    </row>
    <row r="899" spans="2:5" x14ac:dyDescent="0.4">
      <c r="B899" s="98"/>
      <c r="C899" s="98"/>
      <c r="D899" s="98"/>
      <c r="E899" s="98"/>
    </row>
    <row r="900" spans="2:5" x14ac:dyDescent="0.4">
      <c r="B900" s="98"/>
      <c r="C900" s="98"/>
      <c r="D900" s="98"/>
      <c r="E900" s="98"/>
    </row>
    <row r="901" spans="2:5" x14ac:dyDescent="0.4">
      <c r="B901" s="98"/>
      <c r="C901" s="98"/>
      <c r="D901" s="98"/>
      <c r="E901" s="98"/>
    </row>
    <row r="902" spans="2:5" x14ac:dyDescent="0.4">
      <c r="B902" s="98"/>
      <c r="C902" s="98"/>
      <c r="D902" s="98"/>
      <c r="E902" s="98"/>
    </row>
    <row r="903" spans="2:5" x14ac:dyDescent="0.4">
      <c r="B903" s="98"/>
      <c r="C903" s="98"/>
      <c r="D903" s="98"/>
      <c r="E903" s="98"/>
    </row>
    <row r="904" spans="2:5" x14ac:dyDescent="0.4">
      <c r="B904" s="98"/>
      <c r="C904" s="98"/>
      <c r="D904" s="98"/>
      <c r="E904" s="98"/>
    </row>
    <row r="905" spans="2:5" x14ac:dyDescent="0.4">
      <c r="B905" s="98"/>
      <c r="C905" s="98"/>
      <c r="D905" s="98"/>
      <c r="E905" s="98"/>
    </row>
    <row r="906" spans="2:5" x14ac:dyDescent="0.4">
      <c r="B906" s="98"/>
      <c r="C906" s="98"/>
      <c r="D906" s="98"/>
      <c r="E906" s="98"/>
    </row>
    <row r="907" spans="2:5" x14ac:dyDescent="0.4">
      <c r="B907" s="98"/>
      <c r="C907" s="98"/>
      <c r="D907" s="98"/>
      <c r="E907" s="98"/>
    </row>
    <row r="908" spans="2:5" x14ac:dyDescent="0.4">
      <c r="B908" s="98"/>
      <c r="C908" s="98"/>
      <c r="D908" s="98"/>
      <c r="E908" s="98"/>
    </row>
    <row r="909" spans="2:5" x14ac:dyDescent="0.4">
      <c r="B909" s="98"/>
      <c r="C909" s="98"/>
      <c r="D909" s="98"/>
      <c r="E909" s="98"/>
    </row>
    <row r="910" spans="2:5" x14ac:dyDescent="0.4">
      <c r="B910" s="98"/>
      <c r="C910" s="98"/>
      <c r="D910" s="98"/>
      <c r="E910" s="98"/>
    </row>
    <row r="911" spans="2:5" x14ac:dyDescent="0.4">
      <c r="B911" s="98"/>
      <c r="C911" s="98"/>
      <c r="D911" s="98"/>
      <c r="E911" s="98"/>
    </row>
    <row r="912" spans="2:5" x14ac:dyDescent="0.4">
      <c r="B912" s="98"/>
      <c r="C912" s="98"/>
      <c r="D912" s="98"/>
      <c r="E912" s="98"/>
    </row>
    <row r="913" spans="2:5" x14ac:dyDescent="0.4">
      <c r="B913" s="98"/>
      <c r="C913" s="98"/>
      <c r="D913" s="98"/>
      <c r="E913" s="98"/>
    </row>
    <row r="914" spans="2:5" x14ac:dyDescent="0.4">
      <c r="B914" s="98"/>
      <c r="C914" s="98"/>
      <c r="D914" s="98"/>
      <c r="E914" s="98"/>
    </row>
    <row r="915" spans="2:5" x14ac:dyDescent="0.4">
      <c r="B915" s="98"/>
      <c r="C915" s="98"/>
      <c r="D915" s="98"/>
      <c r="E915" s="98"/>
    </row>
    <row r="916" spans="2:5" x14ac:dyDescent="0.4">
      <c r="B916" s="98"/>
      <c r="C916" s="98"/>
      <c r="D916" s="98"/>
      <c r="E916" s="98"/>
    </row>
    <row r="917" spans="2:5" x14ac:dyDescent="0.4">
      <c r="B917" s="98"/>
      <c r="C917" s="98"/>
      <c r="D917" s="98"/>
      <c r="E917" s="98"/>
    </row>
    <row r="918" spans="2:5" x14ac:dyDescent="0.4">
      <c r="B918" s="98"/>
      <c r="C918" s="98"/>
      <c r="D918" s="98"/>
      <c r="E918" s="98"/>
    </row>
    <row r="919" spans="2:5" x14ac:dyDescent="0.4">
      <c r="B919" s="98"/>
      <c r="C919" s="98"/>
      <c r="D919" s="98"/>
      <c r="E919" s="98"/>
    </row>
    <row r="920" spans="2:5" x14ac:dyDescent="0.4">
      <c r="B920" s="98"/>
      <c r="C920" s="98"/>
      <c r="D920" s="98"/>
      <c r="E920" s="98"/>
    </row>
    <row r="921" spans="2:5" x14ac:dyDescent="0.4">
      <c r="B921" s="98"/>
      <c r="C921" s="98"/>
      <c r="D921" s="98"/>
      <c r="E921" s="98"/>
    </row>
    <row r="922" spans="2:5" x14ac:dyDescent="0.4">
      <c r="B922" s="98"/>
      <c r="C922" s="98"/>
      <c r="D922" s="98"/>
      <c r="E922" s="98"/>
    </row>
    <row r="923" spans="2:5" x14ac:dyDescent="0.4">
      <c r="B923" s="98"/>
      <c r="C923" s="98"/>
      <c r="D923" s="98"/>
      <c r="E923" s="98"/>
    </row>
    <row r="924" spans="2:5" x14ac:dyDescent="0.4">
      <c r="B924" s="98"/>
      <c r="C924" s="98"/>
      <c r="D924" s="98"/>
      <c r="E924" s="98"/>
    </row>
    <row r="925" spans="2:5" x14ac:dyDescent="0.4">
      <c r="B925" s="98"/>
      <c r="C925" s="98"/>
      <c r="D925" s="98"/>
      <c r="E925" s="98"/>
    </row>
    <row r="926" spans="2:5" x14ac:dyDescent="0.4">
      <c r="B926" s="98"/>
      <c r="C926" s="98"/>
      <c r="D926" s="98"/>
      <c r="E926" s="98"/>
    </row>
    <row r="927" spans="2:5" x14ac:dyDescent="0.4">
      <c r="B927" s="98"/>
      <c r="C927" s="98"/>
      <c r="D927" s="98"/>
      <c r="E927" s="98"/>
    </row>
    <row r="928" spans="2:5" x14ac:dyDescent="0.4">
      <c r="B928" s="98"/>
      <c r="C928" s="98"/>
      <c r="D928" s="98"/>
      <c r="E928" s="98"/>
    </row>
    <row r="929" spans="2:5" x14ac:dyDescent="0.4">
      <c r="B929" s="98"/>
      <c r="C929" s="98"/>
      <c r="D929" s="98"/>
      <c r="E929" s="98"/>
    </row>
    <row r="930" spans="2:5" x14ac:dyDescent="0.4">
      <c r="B930" s="98"/>
      <c r="C930" s="98"/>
      <c r="D930" s="98"/>
      <c r="E930" s="98"/>
    </row>
    <row r="931" spans="2:5" x14ac:dyDescent="0.4">
      <c r="B931" s="98"/>
      <c r="C931" s="98"/>
      <c r="D931" s="98"/>
      <c r="E931" s="98"/>
    </row>
    <row r="932" spans="2:5" x14ac:dyDescent="0.4">
      <c r="B932" s="98"/>
      <c r="C932" s="98"/>
      <c r="D932" s="98"/>
      <c r="E932" s="98"/>
    </row>
    <row r="933" spans="2:5" x14ac:dyDescent="0.4">
      <c r="B933" s="98"/>
      <c r="C933" s="98"/>
      <c r="D933" s="98"/>
      <c r="E933" s="98"/>
    </row>
    <row r="934" spans="2:5" x14ac:dyDescent="0.4">
      <c r="B934" s="98"/>
      <c r="C934" s="98"/>
      <c r="D934" s="98"/>
      <c r="E934" s="98"/>
    </row>
    <row r="935" spans="2:5" x14ac:dyDescent="0.4">
      <c r="B935" s="98"/>
      <c r="C935" s="98"/>
      <c r="D935" s="98"/>
      <c r="E935" s="98"/>
    </row>
    <row r="936" spans="2:5" x14ac:dyDescent="0.4">
      <c r="B936" s="98"/>
      <c r="C936" s="98"/>
      <c r="D936" s="98"/>
      <c r="E936" s="98"/>
    </row>
    <row r="937" spans="2:5" x14ac:dyDescent="0.4">
      <c r="B937" s="98"/>
      <c r="C937" s="98"/>
      <c r="D937" s="98"/>
      <c r="E937" s="98"/>
    </row>
    <row r="938" spans="2:5" x14ac:dyDescent="0.4">
      <c r="B938" s="98"/>
      <c r="C938" s="98"/>
      <c r="D938" s="98"/>
      <c r="E938" s="98"/>
    </row>
    <row r="939" spans="2:5" x14ac:dyDescent="0.4">
      <c r="B939" s="98"/>
      <c r="C939" s="98"/>
      <c r="D939" s="98"/>
      <c r="E939" s="98"/>
    </row>
    <row r="940" spans="2:5" x14ac:dyDescent="0.4">
      <c r="B940" s="98"/>
      <c r="C940" s="98"/>
      <c r="D940" s="98"/>
      <c r="E940" s="98"/>
    </row>
    <row r="941" spans="2:5" x14ac:dyDescent="0.4">
      <c r="B941" s="98"/>
      <c r="C941" s="98"/>
      <c r="D941" s="98"/>
      <c r="E941" s="98"/>
    </row>
    <row r="942" spans="2:5" x14ac:dyDescent="0.4">
      <c r="B942" s="98"/>
      <c r="C942" s="98"/>
      <c r="D942" s="98"/>
      <c r="E942" s="98"/>
    </row>
    <row r="943" spans="2:5" x14ac:dyDescent="0.4">
      <c r="B943" s="98"/>
      <c r="C943" s="98"/>
      <c r="D943" s="98"/>
      <c r="E943" s="98"/>
    </row>
    <row r="944" spans="2:5" x14ac:dyDescent="0.4">
      <c r="B944" s="98"/>
      <c r="C944" s="98"/>
      <c r="D944" s="98"/>
      <c r="E944" s="98"/>
    </row>
    <row r="945" spans="2:5" x14ac:dyDescent="0.4">
      <c r="B945" s="98"/>
      <c r="C945" s="98"/>
      <c r="D945" s="98"/>
      <c r="E945" s="98"/>
    </row>
    <row r="946" spans="2:5" x14ac:dyDescent="0.4">
      <c r="B946" s="98"/>
      <c r="C946" s="98"/>
      <c r="D946" s="98"/>
      <c r="E946" s="98"/>
    </row>
    <row r="947" spans="2:5" x14ac:dyDescent="0.4">
      <c r="B947" s="98"/>
      <c r="C947" s="98"/>
      <c r="D947" s="98"/>
      <c r="E947" s="98"/>
    </row>
    <row r="948" spans="2:5" x14ac:dyDescent="0.4">
      <c r="B948" s="98"/>
      <c r="C948" s="98"/>
      <c r="D948" s="98"/>
      <c r="E948" s="98"/>
    </row>
    <row r="949" spans="2:5" x14ac:dyDescent="0.4">
      <c r="B949" s="98"/>
      <c r="C949" s="98"/>
      <c r="D949" s="98"/>
      <c r="E949" s="98"/>
    </row>
    <row r="950" spans="2:5" x14ac:dyDescent="0.4">
      <c r="B950" s="98"/>
      <c r="C950" s="98"/>
      <c r="D950" s="98"/>
      <c r="E950" s="98"/>
    </row>
    <row r="951" spans="2:5" x14ac:dyDescent="0.4">
      <c r="B951" s="98"/>
      <c r="C951" s="98"/>
      <c r="D951" s="98"/>
      <c r="E951" s="98"/>
    </row>
    <row r="952" spans="2:5" x14ac:dyDescent="0.4">
      <c r="B952" s="98"/>
      <c r="C952" s="98"/>
      <c r="D952" s="98"/>
      <c r="E952" s="98"/>
    </row>
    <row r="953" spans="2:5" x14ac:dyDescent="0.4">
      <c r="B953" s="98"/>
      <c r="C953" s="98"/>
      <c r="D953" s="98"/>
      <c r="E953" s="98"/>
    </row>
    <row r="954" spans="2:5" x14ac:dyDescent="0.4">
      <c r="B954" s="98"/>
      <c r="C954" s="98"/>
      <c r="D954" s="98"/>
      <c r="E954" s="98"/>
    </row>
    <row r="955" spans="2:5" x14ac:dyDescent="0.4">
      <c r="B955" s="98"/>
      <c r="C955" s="98"/>
      <c r="D955" s="98"/>
      <c r="E955" s="98"/>
    </row>
    <row r="956" spans="2:5" x14ac:dyDescent="0.4">
      <c r="B956" s="98"/>
      <c r="C956" s="98"/>
      <c r="D956" s="98"/>
      <c r="E956" s="98"/>
    </row>
    <row r="957" spans="2:5" x14ac:dyDescent="0.4">
      <c r="B957" s="98"/>
      <c r="C957" s="98"/>
      <c r="D957" s="98"/>
      <c r="E957" s="98"/>
    </row>
    <row r="958" spans="2:5" x14ac:dyDescent="0.4">
      <c r="B958" s="98"/>
      <c r="C958" s="98"/>
      <c r="D958" s="98"/>
      <c r="E958" s="98"/>
    </row>
    <row r="959" spans="2:5" x14ac:dyDescent="0.4">
      <c r="B959" s="98"/>
      <c r="C959" s="98"/>
      <c r="D959" s="98"/>
      <c r="E959" s="98"/>
    </row>
    <row r="960" spans="2:5" x14ac:dyDescent="0.4">
      <c r="B960" s="98"/>
      <c r="C960" s="98"/>
      <c r="D960" s="98"/>
      <c r="E960" s="98"/>
    </row>
    <row r="961" spans="2:5" x14ac:dyDescent="0.4">
      <c r="B961" s="98"/>
      <c r="C961" s="98"/>
      <c r="D961" s="98"/>
      <c r="E961" s="98"/>
    </row>
    <row r="962" spans="2:5" x14ac:dyDescent="0.4">
      <c r="B962" s="98"/>
      <c r="C962" s="98"/>
      <c r="D962" s="98"/>
      <c r="E962" s="98"/>
    </row>
    <row r="963" spans="2:5" x14ac:dyDescent="0.4">
      <c r="B963" s="98"/>
      <c r="C963" s="98"/>
      <c r="D963" s="98"/>
      <c r="E963" s="98"/>
    </row>
    <row r="964" spans="2:5" x14ac:dyDescent="0.4">
      <c r="B964" s="98"/>
      <c r="C964" s="98"/>
      <c r="D964" s="98"/>
      <c r="E964" s="98"/>
    </row>
    <row r="965" spans="2:5" x14ac:dyDescent="0.4">
      <c r="B965" s="98"/>
      <c r="C965" s="98"/>
      <c r="D965" s="98"/>
      <c r="E965" s="98"/>
    </row>
    <row r="966" spans="2:5" x14ac:dyDescent="0.4">
      <c r="B966" s="98"/>
      <c r="C966" s="98"/>
      <c r="D966" s="98"/>
      <c r="E966" s="98"/>
    </row>
    <row r="967" spans="2:5" x14ac:dyDescent="0.4">
      <c r="B967" s="98"/>
      <c r="C967" s="98"/>
      <c r="D967" s="98"/>
      <c r="E967" s="98"/>
    </row>
    <row r="968" spans="2:5" x14ac:dyDescent="0.4">
      <c r="B968" s="98"/>
      <c r="C968" s="98"/>
      <c r="D968" s="98"/>
      <c r="E968" s="98"/>
    </row>
    <row r="969" spans="2:5" x14ac:dyDescent="0.4">
      <c r="B969" s="98"/>
      <c r="C969" s="98"/>
      <c r="D969" s="98"/>
      <c r="E969" s="98"/>
    </row>
    <row r="970" spans="2:5" x14ac:dyDescent="0.4">
      <c r="B970" s="98"/>
      <c r="C970" s="98"/>
      <c r="D970" s="98"/>
      <c r="E970" s="98"/>
    </row>
    <row r="971" spans="2:5" x14ac:dyDescent="0.4">
      <c r="B971" s="98"/>
      <c r="C971" s="98"/>
      <c r="D971" s="98"/>
      <c r="E971" s="98"/>
    </row>
    <row r="972" spans="2:5" x14ac:dyDescent="0.4">
      <c r="B972" s="98"/>
      <c r="C972" s="98"/>
      <c r="D972" s="98"/>
      <c r="E972" s="98"/>
    </row>
    <row r="973" spans="2:5" x14ac:dyDescent="0.4">
      <c r="B973" s="98"/>
      <c r="C973" s="98"/>
      <c r="D973" s="98"/>
      <c r="E973" s="98"/>
    </row>
    <row r="974" spans="2:5" x14ac:dyDescent="0.4">
      <c r="B974" s="98"/>
      <c r="C974" s="98"/>
      <c r="D974" s="98"/>
      <c r="E974" s="98"/>
    </row>
    <row r="975" spans="2:5" x14ac:dyDescent="0.4">
      <c r="B975" s="98"/>
      <c r="C975" s="98"/>
      <c r="D975" s="98"/>
      <c r="E975" s="98"/>
    </row>
    <row r="976" spans="2:5" x14ac:dyDescent="0.4">
      <c r="B976" s="98"/>
      <c r="C976" s="98"/>
      <c r="D976" s="98"/>
      <c r="E976" s="98"/>
    </row>
    <row r="977" spans="2:5" x14ac:dyDescent="0.4">
      <c r="B977" s="98"/>
      <c r="C977" s="98"/>
      <c r="D977" s="98"/>
      <c r="E977" s="98"/>
    </row>
    <row r="978" spans="2:5" x14ac:dyDescent="0.4">
      <c r="B978" s="98"/>
      <c r="C978" s="98"/>
      <c r="D978" s="98"/>
      <c r="E978" s="98"/>
    </row>
    <row r="979" spans="2:5" x14ac:dyDescent="0.4">
      <c r="B979" s="98"/>
      <c r="C979" s="98"/>
      <c r="D979" s="98"/>
      <c r="E979" s="98"/>
    </row>
    <row r="980" spans="2:5" x14ac:dyDescent="0.4">
      <c r="B980" s="98"/>
      <c r="C980" s="98"/>
      <c r="D980" s="98"/>
      <c r="E980" s="98"/>
    </row>
    <row r="981" spans="2:5" x14ac:dyDescent="0.4">
      <c r="B981" s="98"/>
      <c r="C981" s="98"/>
      <c r="D981" s="98"/>
      <c r="E981" s="98"/>
    </row>
    <row r="982" spans="2:5" x14ac:dyDescent="0.4">
      <c r="B982" s="98"/>
      <c r="C982" s="98"/>
      <c r="D982" s="98"/>
      <c r="E982" s="98"/>
    </row>
    <row r="983" spans="2:5" x14ac:dyDescent="0.4">
      <c r="B983" s="98"/>
      <c r="C983" s="98"/>
      <c r="D983" s="98"/>
      <c r="E983" s="98"/>
    </row>
    <row r="984" spans="2:5" x14ac:dyDescent="0.4">
      <c r="B984" s="98"/>
      <c r="C984" s="98"/>
      <c r="D984" s="98"/>
      <c r="E984" s="98"/>
    </row>
    <row r="985" spans="2:5" x14ac:dyDescent="0.4">
      <c r="B985" s="98"/>
      <c r="C985" s="98"/>
      <c r="D985" s="98"/>
      <c r="E985" s="98"/>
    </row>
    <row r="986" spans="2:5" x14ac:dyDescent="0.4">
      <c r="B986" s="98"/>
      <c r="C986" s="98"/>
      <c r="D986" s="98"/>
      <c r="E986" s="98"/>
    </row>
    <row r="987" spans="2:5" x14ac:dyDescent="0.4">
      <c r="B987" s="98"/>
      <c r="C987" s="98"/>
      <c r="D987" s="98"/>
      <c r="E987" s="98"/>
    </row>
    <row r="988" spans="2:5" x14ac:dyDescent="0.4">
      <c r="B988" s="98"/>
      <c r="C988" s="98"/>
      <c r="D988" s="98"/>
      <c r="E988" s="98"/>
    </row>
    <row r="989" spans="2:5" x14ac:dyDescent="0.4">
      <c r="B989" s="98"/>
      <c r="C989" s="98"/>
      <c r="D989" s="98"/>
      <c r="E989" s="98"/>
    </row>
    <row r="990" spans="2:5" x14ac:dyDescent="0.4">
      <c r="B990" s="98"/>
      <c r="C990" s="98"/>
      <c r="D990" s="98"/>
      <c r="E990" s="98"/>
    </row>
    <row r="991" spans="2:5" x14ac:dyDescent="0.4">
      <c r="B991" s="98"/>
      <c r="C991" s="98"/>
      <c r="D991" s="98"/>
      <c r="E991" s="98"/>
    </row>
    <row r="992" spans="2:5" x14ac:dyDescent="0.4">
      <c r="B992" s="98"/>
      <c r="C992" s="98"/>
      <c r="D992" s="98"/>
      <c r="E992" s="98"/>
    </row>
    <row r="993" spans="2:5" x14ac:dyDescent="0.4">
      <c r="B993" s="98"/>
      <c r="C993" s="98"/>
      <c r="D993" s="98"/>
      <c r="E993" s="98"/>
    </row>
    <row r="994" spans="2:5" x14ac:dyDescent="0.4">
      <c r="B994" s="98"/>
      <c r="C994" s="98"/>
      <c r="D994" s="98"/>
      <c r="E994" s="98"/>
    </row>
    <row r="995" spans="2:5" x14ac:dyDescent="0.4">
      <c r="B995" s="98"/>
      <c r="C995" s="98"/>
      <c r="D995" s="98"/>
      <c r="E995" s="98"/>
    </row>
    <row r="996" spans="2:5" x14ac:dyDescent="0.4">
      <c r="B996" s="98"/>
      <c r="C996" s="98"/>
      <c r="D996" s="98"/>
      <c r="E996" s="98"/>
    </row>
    <row r="997" spans="2:5" x14ac:dyDescent="0.4">
      <c r="B997" s="98"/>
      <c r="C997" s="98"/>
      <c r="D997" s="98"/>
      <c r="E997" s="98"/>
    </row>
    <row r="998" spans="2:5" x14ac:dyDescent="0.4">
      <c r="B998" s="98"/>
      <c r="C998" s="98"/>
      <c r="D998" s="98"/>
      <c r="E998" s="98"/>
    </row>
    <row r="999" spans="2:5" x14ac:dyDescent="0.4">
      <c r="B999" s="98"/>
      <c r="C999" s="98"/>
      <c r="D999" s="98"/>
      <c r="E999" s="98"/>
    </row>
    <row r="1000" spans="2:5" x14ac:dyDescent="0.4">
      <c r="B1000" s="98"/>
      <c r="C1000" s="98"/>
      <c r="D1000" s="98"/>
      <c r="E1000" s="98"/>
    </row>
    <row r="1001" spans="2:5" x14ac:dyDescent="0.4">
      <c r="B1001" s="98"/>
      <c r="C1001" s="98"/>
      <c r="D1001" s="98"/>
      <c r="E1001" s="98"/>
    </row>
    <row r="1002" spans="2:5" x14ac:dyDescent="0.4">
      <c r="B1002" s="98"/>
      <c r="C1002" s="98"/>
      <c r="D1002" s="98"/>
      <c r="E1002" s="98"/>
    </row>
    <row r="1003" spans="2:5" x14ac:dyDescent="0.4">
      <c r="B1003" s="98"/>
      <c r="C1003" s="98"/>
      <c r="D1003" s="98"/>
      <c r="E1003" s="98"/>
    </row>
    <row r="1004" spans="2:5" x14ac:dyDescent="0.4">
      <c r="B1004" s="98"/>
      <c r="C1004" s="98"/>
      <c r="D1004" s="98"/>
      <c r="E1004" s="98"/>
    </row>
    <row r="1005" spans="2:5" x14ac:dyDescent="0.4">
      <c r="B1005" s="98"/>
      <c r="C1005" s="98"/>
      <c r="D1005" s="98"/>
      <c r="E1005" s="98"/>
    </row>
    <row r="1006" spans="2:5" x14ac:dyDescent="0.4">
      <c r="B1006" s="98"/>
      <c r="C1006" s="98"/>
      <c r="D1006" s="98"/>
      <c r="E1006" s="98"/>
    </row>
    <row r="1007" spans="2:5" x14ac:dyDescent="0.4">
      <c r="B1007" s="98"/>
      <c r="C1007" s="98"/>
      <c r="D1007" s="98"/>
      <c r="E1007" s="98"/>
    </row>
    <row r="1008" spans="2:5" x14ac:dyDescent="0.4">
      <c r="B1008" s="98"/>
      <c r="C1008" s="98"/>
      <c r="D1008" s="98"/>
      <c r="E1008" s="98"/>
    </row>
    <row r="1009" spans="2:5" x14ac:dyDescent="0.4">
      <c r="B1009" s="98"/>
      <c r="C1009" s="98"/>
      <c r="D1009" s="98"/>
      <c r="E1009" s="98"/>
    </row>
    <row r="1010" spans="2:5" x14ac:dyDescent="0.4">
      <c r="B1010" s="98"/>
      <c r="C1010" s="98"/>
      <c r="D1010" s="98"/>
      <c r="E1010" s="98"/>
    </row>
    <row r="1011" spans="2:5" x14ac:dyDescent="0.4">
      <c r="B1011" s="98"/>
      <c r="C1011" s="98"/>
      <c r="D1011" s="98"/>
      <c r="E1011" s="98"/>
    </row>
    <row r="1012" spans="2:5" x14ac:dyDescent="0.4">
      <c r="B1012" s="98"/>
      <c r="C1012" s="98"/>
      <c r="D1012" s="98"/>
      <c r="E1012" s="98"/>
    </row>
    <row r="1013" spans="2:5" x14ac:dyDescent="0.4">
      <c r="B1013" s="98"/>
      <c r="C1013" s="98"/>
      <c r="D1013" s="98"/>
      <c r="E1013" s="98"/>
    </row>
    <row r="1014" spans="2:5" x14ac:dyDescent="0.4">
      <c r="B1014" s="98"/>
      <c r="C1014" s="98"/>
      <c r="D1014" s="98"/>
      <c r="E1014" s="98"/>
    </row>
    <row r="1015" spans="2:5" x14ac:dyDescent="0.4">
      <c r="B1015" s="98"/>
      <c r="C1015" s="98"/>
      <c r="D1015" s="98"/>
      <c r="E1015" s="98"/>
    </row>
    <row r="1016" spans="2:5" x14ac:dyDescent="0.4">
      <c r="B1016" s="98"/>
      <c r="C1016" s="98"/>
      <c r="D1016" s="98"/>
      <c r="E1016" s="98"/>
    </row>
    <row r="1017" spans="2:5" x14ac:dyDescent="0.4">
      <c r="B1017" s="98"/>
      <c r="C1017" s="98"/>
      <c r="D1017" s="98"/>
      <c r="E1017" s="98"/>
    </row>
    <row r="1018" spans="2:5" x14ac:dyDescent="0.4">
      <c r="B1018" s="98"/>
      <c r="C1018" s="98"/>
      <c r="D1018" s="98"/>
      <c r="E1018" s="98"/>
    </row>
    <row r="1019" spans="2:5" x14ac:dyDescent="0.4">
      <c r="B1019" s="98"/>
      <c r="C1019" s="98"/>
      <c r="D1019" s="98"/>
      <c r="E1019" s="98"/>
    </row>
    <row r="1020" spans="2:5" x14ac:dyDescent="0.4">
      <c r="B1020" s="98"/>
      <c r="C1020" s="98"/>
      <c r="D1020" s="98"/>
      <c r="E1020" s="98"/>
    </row>
    <row r="1021" spans="2:5" x14ac:dyDescent="0.4">
      <c r="B1021" s="98"/>
      <c r="C1021" s="98"/>
      <c r="D1021" s="98"/>
      <c r="E1021" s="98"/>
    </row>
    <row r="1022" spans="2:5" x14ac:dyDescent="0.4">
      <c r="B1022" s="98"/>
      <c r="C1022" s="98"/>
      <c r="D1022" s="98"/>
      <c r="E1022" s="98"/>
    </row>
    <row r="1023" spans="2:5" x14ac:dyDescent="0.4">
      <c r="B1023" s="98"/>
      <c r="C1023" s="98"/>
      <c r="D1023" s="98"/>
      <c r="E1023" s="98"/>
    </row>
    <row r="1024" spans="2:5" x14ac:dyDescent="0.4">
      <c r="B1024" s="98"/>
      <c r="C1024" s="98"/>
      <c r="D1024" s="98"/>
      <c r="E1024" s="98"/>
    </row>
    <row r="1025" spans="2:5" x14ac:dyDescent="0.4">
      <c r="B1025" s="98"/>
      <c r="C1025" s="98"/>
      <c r="D1025" s="98"/>
      <c r="E1025" s="98"/>
    </row>
    <row r="1026" spans="2:5" x14ac:dyDescent="0.4">
      <c r="B1026" s="98"/>
      <c r="C1026" s="98"/>
      <c r="D1026" s="98"/>
      <c r="E1026" s="98"/>
    </row>
    <row r="1027" spans="2:5" x14ac:dyDescent="0.4">
      <c r="B1027" s="98"/>
      <c r="C1027" s="98"/>
      <c r="D1027" s="98"/>
      <c r="E1027" s="98"/>
    </row>
    <row r="1028" spans="2:5" x14ac:dyDescent="0.4">
      <c r="B1028" s="98"/>
      <c r="C1028" s="98"/>
      <c r="D1028" s="98"/>
      <c r="E1028" s="98"/>
    </row>
    <row r="1029" spans="2:5" x14ac:dyDescent="0.4">
      <c r="B1029" s="98"/>
      <c r="C1029" s="98"/>
      <c r="D1029" s="98"/>
      <c r="E1029" s="98"/>
    </row>
    <row r="1030" spans="2:5" x14ac:dyDescent="0.4">
      <c r="B1030" s="98"/>
      <c r="C1030" s="98"/>
      <c r="D1030" s="98"/>
      <c r="E1030" s="98"/>
    </row>
    <row r="1031" spans="2:5" x14ac:dyDescent="0.4">
      <c r="B1031" s="98"/>
      <c r="C1031" s="98"/>
      <c r="D1031" s="98"/>
      <c r="E1031" s="98"/>
    </row>
    <row r="1032" spans="2:5" x14ac:dyDescent="0.4">
      <c r="B1032" s="98"/>
      <c r="C1032" s="98"/>
      <c r="D1032" s="98"/>
      <c r="E1032" s="98"/>
    </row>
    <row r="1033" spans="2:5" x14ac:dyDescent="0.4">
      <c r="B1033" s="98"/>
      <c r="C1033" s="98"/>
      <c r="D1033" s="98"/>
      <c r="E1033" s="98"/>
    </row>
    <row r="1034" spans="2:5" x14ac:dyDescent="0.4">
      <c r="B1034" s="98"/>
      <c r="C1034" s="98"/>
      <c r="D1034" s="98"/>
      <c r="E1034" s="98"/>
    </row>
    <row r="1035" spans="2:5" x14ac:dyDescent="0.4">
      <c r="B1035" s="98"/>
      <c r="C1035" s="98"/>
      <c r="D1035" s="98"/>
      <c r="E1035" s="98"/>
    </row>
    <row r="1036" spans="2:5" x14ac:dyDescent="0.4">
      <c r="B1036" s="98"/>
      <c r="C1036" s="98"/>
      <c r="D1036" s="98"/>
      <c r="E1036" s="98"/>
    </row>
    <row r="1037" spans="2:5" x14ac:dyDescent="0.4">
      <c r="B1037" s="98"/>
      <c r="C1037" s="98"/>
      <c r="D1037" s="98"/>
      <c r="E1037" s="98"/>
    </row>
    <row r="1038" spans="2:5" x14ac:dyDescent="0.4">
      <c r="B1038" s="98"/>
      <c r="C1038" s="98"/>
      <c r="D1038" s="98"/>
      <c r="E1038" s="98"/>
    </row>
    <row r="1039" spans="2:5" x14ac:dyDescent="0.4">
      <c r="B1039" s="98"/>
      <c r="C1039" s="98"/>
      <c r="D1039" s="98"/>
      <c r="E1039" s="98"/>
    </row>
    <row r="1040" spans="2:5" x14ac:dyDescent="0.4">
      <c r="B1040" s="98"/>
      <c r="C1040" s="98"/>
      <c r="D1040" s="98"/>
      <c r="E1040" s="98"/>
    </row>
    <row r="1041" spans="2:5" x14ac:dyDescent="0.4">
      <c r="B1041" s="98"/>
      <c r="C1041" s="98"/>
      <c r="D1041" s="98"/>
      <c r="E1041" s="98"/>
    </row>
    <row r="1042" spans="2:5" x14ac:dyDescent="0.4">
      <c r="B1042" s="98"/>
      <c r="C1042" s="98"/>
      <c r="D1042" s="98"/>
      <c r="E1042" s="98"/>
    </row>
    <row r="1043" spans="2:5" x14ac:dyDescent="0.4">
      <c r="B1043" s="98"/>
      <c r="C1043" s="98"/>
      <c r="D1043" s="98"/>
      <c r="E1043" s="98"/>
    </row>
    <row r="1044" spans="2:5" x14ac:dyDescent="0.4">
      <c r="B1044" s="98"/>
      <c r="C1044" s="98"/>
      <c r="D1044" s="98"/>
      <c r="E1044" s="98"/>
    </row>
    <row r="1045" spans="2:5" x14ac:dyDescent="0.4">
      <c r="B1045" s="98"/>
      <c r="C1045" s="98"/>
      <c r="D1045" s="98"/>
      <c r="E1045" s="98"/>
    </row>
    <row r="1046" spans="2:5" x14ac:dyDescent="0.4">
      <c r="B1046" s="98"/>
      <c r="C1046" s="98"/>
      <c r="D1046" s="98"/>
      <c r="E1046" s="98"/>
    </row>
    <row r="1047" spans="2:5" x14ac:dyDescent="0.4">
      <c r="B1047" s="98"/>
      <c r="C1047" s="98"/>
      <c r="D1047" s="98"/>
      <c r="E1047" s="98"/>
    </row>
    <row r="1048" spans="2:5" x14ac:dyDescent="0.4">
      <c r="B1048" s="98"/>
      <c r="C1048" s="98"/>
      <c r="D1048" s="98"/>
      <c r="E1048" s="98"/>
    </row>
    <row r="1049" spans="2:5" x14ac:dyDescent="0.4">
      <c r="B1049" s="98"/>
      <c r="C1049" s="98"/>
      <c r="D1049" s="98"/>
      <c r="E1049" s="98"/>
    </row>
    <row r="1050" spans="2:5" x14ac:dyDescent="0.4">
      <c r="B1050" s="98"/>
      <c r="C1050" s="98"/>
      <c r="D1050" s="98"/>
      <c r="E1050" s="98"/>
    </row>
    <row r="1051" spans="2:5" x14ac:dyDescent="0.4">
      <c r="B1051" s="98"/>
      <c r="C1051" s="98"/>
      <c r="D1051" s="98"/>
      <c r="E1051" s="98"/>
    </row>
    <row r="1052" spans="2:5" x14ac:dyDescent="0.4">
      <c r="B1052" s="98"/>
      <c r="C1052" s="98"/>
      <c r="D1052" s="98"/>
      <c r="E1052" s="98"/>
    </row>
    <row r="1053" spans="2:5" x14ac:dyDescent="0.4">
      <c r="B1053" s="98"/>
      <c r="C1053" s="98"/>
      <c r="D1053" s="98"/>
      <c r="E1053" s="98"/>
    </row>
    <row r="1054" spans="2:5" x14ac:dyDescent="0.4">
      <c r="B1054" s="98"/>
      <c r="C1054" s="98"/>
      <c r="D1054" s="98"/>
      <c r="E1054" s="98"/>
    </row>
    <row r="1055" spans="2:5" x14ac:dyDescent="0.4">
      <c r="B1055" s="98"/>
      <c r="C1055" s="98"/>
      <c r="D1055" s="98"/>
      <c r="E1055" s="98"/>
    </row>
    <row r="1056" spans="2:5" x14ac:dyDescent="0.4">
      <c r="B1056" s="98"/>
      <c r="C1056" s="98"/>
      <c r="D1056" s="98"/>
      <c r="E1056" s="98"/>
    </row>
    <row r="1057" spans="2:5" x14ac:dyDescent="0.4">
      <c r="B1057" s="98"/>
      <c r="C1057" s="98"/>
      <c r="D1057" s="98"/>
      <c r="E1057" s="98"/>
    </row>
    <row r="1058" spans="2:5" x14ac:dyDescent="0.4">
      <c r="B1058" s="98"/>
      <c r="C1058" s="98"/>
      <c r="D1058" s="98"/>
      <c r="E1058" s="98"/>
    </row>
    <row r="1059" spans="2:5" x14ac:dyDescent="0.4">
      <c r="B1059" s="98"/>
      <c r="C1059" s="98"/>
      <c r="D1059" s="98"/>
      <c r="E1059" s="98"/>
    </row>
    <row r="1060" spans="2:5" x14ac:dyDescent="0.4">
      <c r="B1060" s="98"/>
      <c r="C1060" s="98"/>
      <c r="D1060" s="98"/>
      <c r="E1060" s="98"/>
    </row>
    <row r="1061" spans="2:5" x14ac:dyDescent="0.4">
      <c r="B1061" s="98"/>
      <c r="C1061" s="98"/>
      <c r="D1061" s="98"/>
      <c r="E1061" s="98"/>
    </row>
    <row r="1062" spans="2:5" x14ac:dyDescent="0.4">
      <c r="B1062" s="98"/>
      <c r="C1062" s="98"/>
      <c r="D1062" s="98"/>
      <c r="E1062" s="98"/>
    </row>
    <row r="1063" spans="2:5" x14ac:dyDescent="0.4">
      <c r="B1063" s="98"/>
      <c r="C1063" s="98"/>
      <c r="D1063" s="98"/>
      <c r="E1063" s="98"/>
    </row>
    <row r="1064" spans="2:5" x14ac:dyDescent="0.4">
      <c r="B1064" s="98"/>
      <c r="C1064" s="98"/>
      <c r="D1064" s="98"/>
      <c r="E1064" s="98"/>
    </row>
    <row r="1065" spans="2:5" x14ac:dyDescent="0.4">
      <c r="B1065" s="98"/>
      <c r="C1065" s="98"/>
      <c r="D1065" s="98"/>
      <c r="E1065" s="98"/>
    </row>
    <row r="1066" spans="2:5" x14ac:dyDescent="0.4">
      <c r="B1066" s="98"/>
      <c r="C1066" s="98"/>
      <c r="D1066" s="98"/>
      <c r="E1066" s="98"/>
    </row>
    <row r="1067" spans="2:5" x14ac:dyDescent="0.4">
      <c r="B1067" s="98"/>
      <c r="C1067" s="98"/>
      <c r="D1067" s="98"/>
      <c r="E1067" s="98"/>
    </row>
    <row r="1068" spans="2:5" x14ac:dyDescent="0.4">
      <c r="B1068" s="98"/>
      <c r="C1068" s="98"/>
      <c r="D1068" s="98"/>
      <c r="E1068" s="98"/>
    </row>
    <row r="1069" spans="2:5" x14ac:dyDescent="0.4">
      <c r="B1069" s="98"/>
      <c r="C1069" s="98"/>
      <c r="D1069" s="98"/>
      <c r="E1069" s="98"/>
    </row>
    <row r="1070" spans="2:5" x14ac:dyDescent="0.4">
      <c r="B1070" s="98"/>
      <c r="C1070" s="98"/>
      <c r="D1070" s="98"/>
      <c r="E1070" s="98"/>
    </row>
    <row r="1071" spans="2:5" x14ac:dyDescent="0.4">
      <c r="B1071" s="98"/>
      <c r="C1071" s="98"/>
      <c r="D1071" s="98"/>
      <c r="E1071" s="98"/>
    </row>
    <row r="1072" spans="2:5" x14ac:dyDescent="0.4">
      <c r="B1072" s="98"/>
      <c r="C1072" s="98"/>
      <c r="D1072" s="98"/>
      <c r="E1072" s="98"/>
    </row>
    <row r="1073" spans="2:5" x14ac:dyDescent="0.4">
      <c r="B1073" s="98"/>
      <c r="C1073" s="98"/>
      <c r="D1073" s="98"/>
      <c r="E1073" s="98"/>
    </row>
    <row r="1074" spans="2:5" x14ac:dyDescent="0.4">
      <c r="B1074" s="98"/>
      <c r="C1074" s="98"/>
      <c r="D1074" s="98"/>
      <c r="E1074" s="98"/>
    </row>
    <row r="1075" spans="2:5" x14ac:dyDescent="0.4">
      <c r="B1075" s="98"/>
      <c r="C1075" s="98"/>
      <c r="D1075" s="98"/>
      <c r="E1075" s="98"/>
    </row>
    <row r="1076" spans="2:5" x14ac:dyDescent="0.4">
      <c r="B1076" s="98"/>
      <c r="C1076" s="98"/>
      <c r="D1076" s="98"/>
      <c r="E1076" s="98"/>
    </row>
    <row r="1077" spans="2:5" x14ac:dyDescent="0.4">
      <c r="B1077" s="98"/>
      <c r="C1077" s="98"/>
      <c r="D1077" s="98"/>
      <c r="E1077" s="98"/>
    </row>
    <row r="1078" spans="2:5" x14ac:dyDescent="0.4">
      <c r="B1078" s="98"/>
      <c r="C1078" s="98"/>
      <c r="D1078" s="98"/>
      <c r="E1078" s="98"/>
    </row>
    <row r="1079" spans="2:5" x14ac:dyDescent="0.4">
      <c r="B1079" s="98"/>
      <c r="C1079" s="98"/>
      <c r="D1079" s="98"/>
      <c r="E1079" s="98"/>
    </row>
    <row r="1080" spans="2:5" x14ac:dyDescent="0.4">
      <c r="B1080" s="98"/>
      <c r="C1080" s="98"/>
      <c r="D1080" s="98"/>
      <c r="E1080" s="98"/>
    </row>
    <row r="1081" spans="2:5" x14ac:dyDescent="0.4">
      <c r="B1081" s="98"/>
      <c r="C1081" s="98"/>
      <c r="D1081" s="98"/>
      <c r="E1081" s="98"/>
    </row>
    <row r="1082" spans="2:5" x14ac:dyDescent="0.4">
      <c r="B1082" s="98"/>
      <c r="C1082" s="98"/>
      <c r="D1082" s="98"/>
      <c r="E1082" s="98"/>
    </row>
    <row r="1083" spans="2:5" x14ac:dyDescent="0.4">
      <c r="B1083" s="98"/>
      <c r="C1083" s="98"/>
      <c r="D1083" s="98"/>
      <c r="E1083" s="98"/>
    </row>
    <row r="1084" spans="2:5" x14ac:dyDescent="0.4">
      <c r="B1084" s="98"/>
      <c r="C1084" s="98"/>
      <c r="D1084" s="98"/>
      <c r="E1084" s="98"/>
    </row>
    <row r="1085" spans="2:5" x14ac:dyDescent="0.4">
      <c r="B1085" s="98"/>
      <c r="C1085" s="98"/>
      <c r="D1085" s="98"/>
      <c r="E1085" s="98"/>
    </row>
    <row r="1086" spans="2:5" x14ac:dyDescent="0.4">
      <c r="B1086" s="98"/>
      <c r="C1086" s="98"/>
      <c r="D1086" s="98"/>
      <c r="E1086" s="98"/>
    </row>
    <row r="1087" spans="2:5" x14ac:dyDescent="0.4">
      <c r="B1087" s="98"/>
      <c r="C1087" s="98"/>
      <c r="D1087" s="98"/>
      <c r="E1087" s="98"/>
    </row>
    <row r="1088" spans="2:5" x14ac:dyDescent="0.4">
      <c r="B1088" s="98"/>
      <c r="C1088" s="98"/>
      <c r="D1088" s="98"/>
      <c r="E1088" s="98"/>
    </row>
    <row r="1089" spans="2:5" x14ac:dyDescent="0.4">
      <c r="B1089" s="98"/>
      <c r="C1089" s="98"/>
      <c r="D1089" s="98"/>
      <c r="E1089" s="98"/>
    </row>
    <row r="1090" spans="2:5" x14ac:dyDescent="0.4">
      <c r="B1090" s="98"/>
      <c r="C1090" s="98"/>
      <c r="D1090" s="98"/>
      <c r="E1090" s="98"/>
    </row>
    <row r="1091" spans="2:5" x14ac:dyDescent="0.4">
      <c r="B1091" s="98"/>
      <c r="C1091" s="98"/>
      <c r="D1091" s="98"/>
      <c r="E1091" s="98"/>
    </row>
    <row r="1092" spans="2:5" x14ac:dyDescent="0.4">
      <c r="B1092" s="98"/>
      <c r="C1092" s="98"/>
      <c r="D1092" s="98"/>
      <c r="E1092" s="98"/>
    </row>
    <row r="1093" spans="2:5" x14ac:dyDescent="0.4">
      <c r="B1093" s="98"/>
      <c r="C1093" s="98"/>
      <c r="D1093" s="98"/>
      <c r="E1093" s="98"/>
    </row>
    <row r="1094" spans="2:5" x14ac:dyDescent="0.4">
      <c r="B1094" s="98"/>
      <c r="C1094" s="98"/>
      <c r="D1094" s="98"/>
      <c r="E1094" s="98"/>
    </row>
    <row r="1095" spans="2:5" x14ac:dyDescent="0.4">
      <c r="B1095" s="98"/>
      <c r="C1095" s="98"/>
      <c r="D1095" s="98"/>
      <c r="E1095" s="98"/>
    </row>
    <row r="1096" spans="2:5" x14ac:dyDescent="0.4">
      <c r="B1096" s="98"/>
      <c r="C1096" s="98"/>
      <c r="D1096" s="98"/>
      <c r="E1096" s="98"/>
    </row>
    <row r="1097" spans="2:5" x14ac:dyDescent="0.4">
      <c r="B1097" s="98"/>
      <c r="C1097" s="98"/>
      <c r="D1097" s="98"/>
      <c r="E1097" s="98"/>
    </row>
    <row r="1098" spans="2:5" x14ac:dyDescent="0.4">
      <c r="B1098" s="98"/>
      <c r="C1098" s="98"/>
      <c r="D1098" s="98"/>
      <c r="E1098" s="98"/>
    </row>
    <row r="1099" spans="2:5" x14ac:dyDescent="0.4">
      <c r="B1099" s="98"/>
      <c r="C1099" s="98"/>
      <c r="D1099" s="98"/>
      <c r="E1099" s="98"/>
    </row>
    <row r="1100" spans="2:5" x14ac:dyDescent="0.4">
      <c r="B1100" s="98"/>
      <c r="C1100" s="98"/>
      <c r="D1100" s="98"/>
      <c r="E1100" s="98"/>
    </row>
    <row r="1101" spans="2:5" x14ac:dyDescent="0.4">
      <c r="B1101" s="98"/>
      <c r="C1101" s="98"/>
      <c r="D1101" s="98"/>
      <c r="E1101" s="98"/>
    </row>
    <row r="1102" spans="2:5" x14ac:dyDescent="0.4">
      <c r="B1102" s="98"/>
      <c r="C1102" s="98"/>
      <c r="D1102" s="98"/>
      <c r="E1102" s="98"/>
    </row>
    <row r="1103" spans="2:5" x14ac:dyDescent="0.4">
      <c r="B1103" s="98"/>
      <c r="C1103" s="98"/>
      <c r="D1103" s="98"/>
      <c r="E1103" s="98"/>
    </row>
    <row r="1104" spans="2:5" x14ac:dyDescent="0.4">
      <c r="B1104" s="98"/>
      <c r="C1104" s="98"/>
      <c r="D1104" s="98"/>
      <c r="E1104" s="98"/>
    </row>
    <row r="1105" spans="2:5" x14ac:dyDescent="0.4">
      <c r="B1105" s="98"/>
      <c r="C1105" s="98"/>
      <c r="D1105" s="98"/>
      <c r="E1105" s="98"/>
    </row>
    <row r="1106" spans="2:5" x14ac:dyDescent="0.4">
      <c r="B1106" s="98"/>
      <c r="C1106" s="98"/>
      <c r="D1106" s="98"/>
      <c r="E1106" s="98"/>
    </row>
    <row r="1107" spans="2:5" x14ac:dyDescent="0.4">
      <c r="B1107" s="98"/>
      <c r="C1107" s="98"/>
      <c r="D1107" s="98"/>
      <c r="E1107" s="98"/>
    </row>
    <row r="1108" spans="2:5" x14ac:dyDescent="0.4">
      <c r="B1108" s="98"/>
      <c r="C1108" s="98"/>
      <c r="D1108" s="98"/>
      <c r="E1108" s="98"/>
    </row>
    <row r="1109" spans="2:5" x14ac:dyDescent="0.4">
      <c r="B1109" s="98"/>
      <c r="C1109" s="98"/>
      <c r="D1109" s="98"/>
      <c r="E1109" s="98"/>
    </row>
    <row r="1110" spans="2:5" x14ac:dyDescent="0.4">
      <c r="B1110" s="98"/>
      <c r="C1110" s="98"/>
      <c r="D1110" s="98"/>
      <c r="E1110" s="98"/>
    </row>
    <row r="1111" spans="2:5" x14ac:dyDescent="0.4">
      <c r="B1111" s="98"/>
      <c r="C1111" s="98"/>
      <c r="D1111" s="98"/>
      <c r="E1111" s="98"/>
    </row>
    <row r="1112" spans="2:5" x14ac:dyDescent="0.4">
      <c r="B1112" s="98"/>
      <c r="C1112" s="98"/>
      <c r="D1112" s="98"/>
      <c r="E1112" s="98"/>
    </row>
    <row r="1113" spans="2:5" x14ac:dyDescent="0.4">
      <c r="B1113" s="98"/>
      <c r="C1113" s="98"/>
      <c r="D1113" s="98"/>
      <c r="E1113" s="98"/>
    </row>
    <row r="1114" spans="2:5" x14ac:dyDescent="0.4">
      <c r="B1114" s="98"/>
      <c r="C1114" s="98"/>
      <c r="D1114" s="98"/>
      <c r="E1114" s="98"/>
    </row>
    <row r="1115" spans="2:5" x14ac:dyDescent="0.4">
      <c r="B1115" s="98"/>
      <c r="C1115" s="98"/>
      <c r="D1115" s="98"/>
      <c r="E1115" s="98"/>
    </row>
    <row r="1116" spans="2:5" x14ac:dyDescent="0.4">
      <c r="B1116" s="98"/>
      <c r="C1116" s="98"/>
      <c r="D1116" s="98"/>
      <c r="E1116" s="98"/>
    </row>
    <row r="1117" spans="2:5" x14ac:dyDescent="0.4">
      <c r="B1117" s="98"/>
      <c r="C1117" s="98"/>
      <c r="D1117" s="98"/>
      <c r="E1117" s="98"/>
    </row>
    <row r="1118" spans="2:5" x14ac:dyDescent="0.4">
      <c r="B1118" s="98"/>
      <c r="C1118" s="98"/>
      <c r="D1118" s="98"/>
      <c r="E1118" s="98"/>
    </row>
    <row r="1119" spans="2:5" x14ac:dyDescent="0.4">
      <c r="B1119" s="98"/>
      <c r="C1119" s="98"/>
      <c r="D1119" s="98"/>
      <c r="E1119" s="98"/>
    </row>
    <row r="1120" spans="2:5" x14ac:dyDescent="0.4">
      <c r="B1120" s="98"/>
      <c r="C1120" s="98"/>
      <c r="D1120" s="98"/>
      <c r="E1120" s="98"/>
    </row>
    <row r="1121" spans="2:5" x14ac:dyDescent="0.4">
      <c r="B1121" s="98"/>
      <c r="C1121" s="98"/>
      <c r="D1121" s="98"/>
      <c r="E1121" s="98"/>
    </row>
    <row r="1122" spans="2:5" x14ac:dyDescent="0.4">
      <c r="B1122" s="98"/>
      <c r="C1122" s="98"/>
      <c r="D1122" s="98"/>
      <c r="E1122" s="98"/>
    </row>
    <row r="1123" spans="2:5" x14ac:dyDescent="0.4">
      <c r="B1123" s="98"/>
      <c r="C1123" s="98"/>
      <c r="D1123" s="98"/>
      <c r="E1123" s="98"/>
    </row>
    <row r="1124" spans="2:5" x14ac:dyDescent="0.4">
      <c r="B1124" s="98"/>
      <c r="C1124" s="98"/>
      <c r="D1124" s="98"/>
      <c r="E1124" s="98"/>
    </row>
    <row r="1125" spans="2:5" x14ac:dyDescent="0.4">
      <c r="B1125" s="98"/>
      <c r="C1125" s="98"/>
      <c r="D1125" s="98"/>
      <c r="E1125" s="98"/>
    </row>
    <row r="1126" spans="2:5" x14ac:dyDescent="0.4">
      <c r="B1126" s="98"/>
      <c r="C1126" s="98"/>
      <c r="D1126" s="98"/>
      <c r="E1126" s="98"/>
    </row>
    <row r="1127" spans="2:5" x14ac:dyDescent="0.4">
      <c r="B1127" s="98"/>
      <c r="C1127" s="98"/>
      <c r="D1127" s="98"/>
      <c r="E1127" s="98"/>
    </row>
    <row r="1128" spans="2:5" x14ac:dyDescent="0.4">
      <c r="B1128" s="98"/>
      <c r="C1128" s="98"/>
      <c r="D1128" s="98"/>
      <c r="E1128" s="98"/>
    </row>
    <row r="1129" spans="2:5" x14ac:dyDescent="0.4">
      <c r="B1129" s="98"/>
      <c r="C1129" s="98"/>
      <c r="D1129" s="98"/>
      <c r="E1129" s="98"/>
    </row>
    <row r="1130" spans="2:5" x14ac:dyDescent="0.4">
      <c r="B1130" s="98"/>
      <c r="C1130" s="98"/>
      <c r="D1130" s="98"/>
      <c r="E1130" s="98"/>
    </row>
    <row r="1131" spans="2:5" x14ac:dyDescent="0.4">
      <c r="B1131" s="98"/>
      <c r="C1131" s="98"/>
      <c r="D1131" s="98"/>
      <c r="E1131" s="98"/>
    </row>
    <row r="1132" spans="2:5" x14ac:dyDescent="0.4">
      <c r="B1132" s="98"/>
      <c r="C1132" s="98"/>
      <c r="D1132" s="98"/>
      <c r="E1132" s="98"/>
    </row>
    <row r="1133" spans="2:5" x14ac:dyDescent="0.4">
      <c r="B1133" s="98"/>
      <c r="C1133" s="98"/>
      <c r="D1133" s="98"/>
      <c r="E1133" s="98"/>
    </row>
    <row r="1134" spans="2:5" x14ac:dyDescent="0.4">
      <c r="B1134" s="98"/>
      <c r="C1134" s="98"/>
      <c r="D1134" s="98"/>
      <c r="E1134" s="98"/>
    </row>
    <row r="1135" spans="2:5" x14ac:dyDescent="0.4">
      <c r="B1135" s="98"/>
      <c r="C1135" s="98"/>
      <c r="D1135" s="98"/>
      <c r="E1135" s="98"/>
    </row>
    <row r="1136" spans="2:5" x14ac:dyDescent="0.4">
      <c r="B1136" s="98"/>
      <c r="C1136" s="98"/>
      <c r="D1136" s="98"/>
      <c r="E1136" s="98"/>
    </row>
    <row r="1137" spans="2:5" x14ac:dyDescent="0.4">
      <c r="B1137" s="98"/>
      <c r="C1137" s="98"/>
      <c r="D1137" s="98"/>
      <c r="E1137" s="98"/>
    </row>
    <row r="1138" spans="2:5" x14ac:dyDescent="0.4">
      <c r="B1138" s="98"/>
      <c r="C1138" s="98"/>
      <c r="D1138" s="98"/>
      <c r="E1138" s="98"/>
    </row>
    <row r="1139" spans="2:5" x14ac:dyDescent="0.4">
      <c r="B1139" s="98"/>
      <c r="C1139" s="98"/>
      <c r="D1139" s="98"/>
      <c r="E1139" s="98"/>
    </row>
    <row r="1140" spans="2:5" x14ac:dyDescent="0.4">
      <c r="B1140" s="98"/>
      <c r="C1140" s="98"/>
      <c r="D1140" s="98"/>
      <c r="E1140" s="98"/>
    </row>
    <row r="1141" spans="2:5" x14ac:dyDescent="0.4">
      <c r="B1141" s="98"/>
      <c r="C1141" s="98"/>
      <c r="D1141" s="98"/>
      <c r="E1141" s="98"/>
    </row>
    <row r="1142" spans="2:5" x14ac:dyDescent="0.4">
      <c r="B1142" s="98"/>
      <c r="C1142" s="98"/>
      <c r="D1142" s="98"/>
      <c r="E1142" s="98"/>
    </row>
    <row r="1143" spans="2:5" x14ac:dyDescent="0.4">
      <c r="B1143" s="98"/>
      <c r="C1143" s="98"/>
      <c r="D1143" s="98"/>
      <c r="E1143" s="98"/>
    </row>
    <row r="1144" spans="2:5" x14ac:dyDescent="0.4">
      <c r="B1144" s="98"/>
      <c r="C1144" s="98"/>
      <c r="D1144" s="98"/>
      <c r="E1144" s="98"/>
    </row>
    <row r="1145" spans="2:5" x14ac:dyDescent="0.4">
      <c r="B1145" s="98"/>
      <c r="C1145" s="98"/>
      <c r="D1145" s="98"/>
      <c r="E1145" s="98"/>
    </row>
    <row r="1146" spans="2:5" x14ac:dyDescent="0.4">
      <c r="B1146" s="98"/>
      <c r="C1146" s="98"/>
      <c r="D1146" s="98"/>
      <c r="E1146" s="98"/>
    </row>
    <row r="1147" spans="2:5" x14ac:dyDescent="0.4">
      <c r="B1147" s="98"/>
      <c r="C1147" s="98"/>
      <c r="D1147" s="98"/>
      <c r="E1147" s="98"/>
    </row>
    <row r="1148" spans="2:5" x14ac:dyDescent="0.4">
      <c r="B1148" s="98"/>
      <c r="C1148" s="98"/>
      <c r="D1148" s="98"/>
      <c r="E1148" s="98"/>
    </row>
    <row r="1149" spans="2:5" x14ac:dyDescent="0.4">
      <c r="B1149" s="98"/>
      <c r="C1149" s="98"/>
      <c r="D1149" s="98"/>
      <c r="E1149" s="98"/>
    </row>
    <row r="1150" spans="2:5" x14ac:dyDescent="0.4">
      <c r="B1150" s="98"/>
      <c r="C1150" s="98"/>
      <c r="D1150" s="98"/>
      <c r="E1150" s="98"/>
    </row>
    <row r="1151" spans="2:5" x14ac:dyDescent="0.4">
      <c r="B1151" s="98"/>
      <c r="C1151" s="98"/>
      <c r="D1151" s="98"/>
      <c r="E1151" s="98"/>
    </row>
    <row r="1152" spans="2:5" x14ac:dyDescent="0.4">
      <c r="B1152" s="98"/>
      <c r="C1152" s="98"/>
      <c r="D1152" s="98"/>
      <c r="E1152" s="98"/>
    </row>
    <row r="1153" spans="2:5" x14ac:dyDescent="0.4">
      <c r="B1153" s="98"/>
      <c r="C1153" s="98"/>
      <c r="D1153" s="98"/>
      <c r="E1153" s="98"/>
    </row>
    <row r="1154" spans="2:5" x14ac:dyDescent="0.4">
      <c r="B1154" s="98"/>
      <c r="C1154" s="98"/>
      <c r="D1154" s="98"/>
      <c r="E1154" s="98"/>
    </row>
    <row r="1155" spans="2:5" x14ac:dyDescent="0.4">
      <c r="B1155" s="98"/>
      <c r="C1155" s="98"/>
      <c r="D1155" s="98"/>
      <c r="E1155" s="98"/>
    </row>
    <row r="1156" spans="2:5" x14ac:dyDescent="0.4">
      <c r="B1156" s="98"/>
      <c r="C1156" s="98"/>
      <c r="D1156" s="98"/>
      <c r="E1156" s="98"/>
    </row>
    <row r="1157" spans="2:5" x14ac:dyDescent="0.4">
      <c r="B1157" s="98"/>
      <c r="C1157" s="98"/>
      <c r="D1157" s="98"/>
      <c r="E1157" s="98"/>
    </row>
    <row r="1158" spans="2:5" x14ac:dyDescent="0.4">
      <c r="B1158" s="98"/>
      <c r="C1158" s="98"/>
      <c r="D1158" s="98"/>
      <c r="E1158" s="98"/>
    </row>
    <row r="1159" spans="2:5" x14ac:dyDescent="0.4">
      <c r="B1159" s="98"/>
      <c r="C1159" s="98"/>
      <c r="D1159" s="98"/>
      <c r="E1159" s="98"/>
    </row>
    <row r="1160" spans="2:5" x14ac:dyDescent="0.4">
      <c r="B1160" s="98"/>
      <c r="C1160" s="98"/>
      <c r="D1160" s="98"/>
      <c r="E1160" s="98"/>
    </row>
    <row r="1161" spans="2:5" x14ac:dyDescent="0.4">
      <c r="B1161" s="98"/>
      <c r="C1161" s="98"/>
      <c r="D1161" s="98"/>
      <c r="E1161" s="98"/>
    </row>
    <row r="1162" spans="2:5" x14ac:dyDescent="0.4">
      <c r="B1162" s="98"/>
      <c r="C1162" s="98"/>
      <c r="D1162" s="98"/>
      <c r="E1162" s="98"/>
    </row>
    <row r="1163" spans="2:5" x14ac:dyDescent="0.4">
      <c r="B1163" s="98"/>
      <c r="C1163" s="98"/>
      <c r="D1163" s="98"/>
      <c r="E1163" s="98"/>
    </row>
    <row r="1164" spans="2:5" x14ac:dyDescent="0.4">
      <c r="B1164" s="98"/>
      <c r="C1164" s="98"/>
      <c r="D1164" s="98"/>
      <c r="E1164" s="98"/>
    </row>
    <row r="1165" spans="2:5" x14ac:dyDescent="0.4">
      <c r="B1165" s="98"/>
      <c r="C1165" s="98"/>
      <c r="D1165" s="98"/>
      <c r="E1165" s="98"/>
    </row>
    <row r="1166" spans="2:5" x14ac:dyDescent="0.4">
      <c r="B1166" s="98"/>
      <c r="C1166" s="98"/>
      <c r="D1166" s="98"/>
      <c r="E1166" s="98"/>
    </row>
    <row r="1167" spans="2:5" x14ac:dyDescent="0.4">
      <c r="B1167" s="98"/>
      <c r="C1167" s="98"/>
      <c r="D1167" s="98"/>
      <c r="E1167" s="98"/>
    </row>
    <row r="1168" spans="2:5" x14ac:dyDescent="0.4">
      <c r="B1168" s="98"/>
      <c r="C1168" s="98"/>
      <c r="D1168" s="98"/>
      <c r="E1168" s="98"/>
    </row>
    <row r="1169" spans="2:5" x14ac:dyDescent="0.4">
      <c r="B1169" s="98"/>
      <c r="C1169" s="98"/>
      <c r="D1169" s="98"/>
      <c r="E1169" s="98"/>
    </row>
    <row r="1170" spans="2:5" x14ac:dyDescent="0.4">
      <c r="B1170" s="98"/>
      <c r="C1170" s="98"/>
      <c r="D1170" s="98"/>
      <c r="E1170" s="98"/>
    </row>
    <row r="1171" spans="2:5" x14ac:dyDescent="0.4">
      <c r="B1171" s="98"/>
      <c r="C1171" s="98"/>
      <c r="D1171" s="98"/>
      <c r="E1171" s="98"/>
    </row>
    <row r="1172" spans="2:5" x14ac:dyDescent="0.4">
      <c r="B1172" s="98"/>
      <c r="C1172" s="98"/>
      <c r="D1172" s="98"/>
      <c r="E1172" s="98"/>
    </row>
    <row r="1173" spans="2:5" x14ac:dyDescent="0.4">
      <c r="B1173" s="98"/>
      <c r="C1173" s="98"/>
      <c r="D1173" s="98"/>
      <c r="E1173" s="98"/>
    </row>
    <row r="1174" spans="2:5" x14ac:dyDescent="0.4">
      <c r="B1174" s="98"/>
      <c r="C1174" s="98"/>
      <c r="D1174" s="98"/>
      <c r="E1174" s="98"/>
    </row>
    <row r="1175" spans="2:5" x14ac:dyDescent="0.4">
      <c r="B1175" s="98"/>
      <c r="C1175" s="98"/>
      <c r="D1175" s="98"/>
      <c r="E1175" s="98"/>
    </row>
    <row r="1176" spans="2:5" x14ac:dyDescent="0.4">
      <c r="B1176" s="98"/>
      <c r="C1176" s="98"/>
      <c r="D1176" s="98"/>
      <c r="E1176" s="98"/>
    </row>
    <row r="1177" spans="2:5" x14ac:dyDescent="0.4">
      <c r="B1177" s="98"/>
      <c r="C1177" s="98"/>
      <c r="D1177" s="98"/>
      <c r="E1177" s="98"/>
    </row>
    <row r="1178" spans="2:5" x14ac:dyDescent="0.4">
      <c r="B1178" s="98"/>
      <c r="C1178" s="98"/>
      <c r="D1178" s="98"/>
      <c r="E1178" s="98"/>
    </row>
    <row r="1179" spans="2:5" x14ac:dyDescent="0.4">
      <c r="B1179" s="98"/>
      <c r="C1179" s="98"/>
      <c r="D1179" s="98"/>
      <c r="E1179" s="98"/>
    </row>
    <row r="1180" spans="2:5" x14ac:dyDescent="0.4">
      <c r="B1180" s="98"/>
      <c r="C1180" s="98"/>
      <c r="D1180" s="98"/>
      <c r="E1180" s="98"/>
    </row>
    <row r="1181" spans="2:5" x14ac:dyDescent="0.4">
      <c r="B1181" s="98"/>
      <c r="C1181" s="98"/>
      <c r="D1181" s="98"/>
      <c r="E1181" s="98"/>
    </row>
    <row r="1182" spans="2:5" x14ac:dyDescent="0.4">
      <c r="B1182" s="98"/>
      <c r="C1182" s="98"/>
      <c r="D1182" s="98"/>
      <c r="E1182" s="98"/>
    </row>
    <row r="1183" spans="2:5" x14ac:dyDescent="0.4">
      <c r="B1183" s="98"/>
      <c r="C1183" s="98"/>
      <c r="D1183" s="98"/>
      <c r="E1183" s="98"/>
    </row>
    <row r="1184" spans="2:5" x14ac:dyDescent="0.4">
      <c r="B1184" s="98"/>
      <c r="C1184" s="98"/>
      <c r="D1184" s="98"/>
      <c r="E1184" s="98"/>
    </row>
    <row r="1185" spans="2:5" x14ac:dyDescent="0.4">
      <c r="B1185" s="98"/>
      <c r="C1185" s="98"/>
      <c r="D1185" s="98"/>
      <c r="E1185" s="98"/>
    </row>
    <row r="1186" spans="2:5" x14ac:dyDescent="0.4">
      <c r="B1186" s="98"/>
      <c r="C1186" s="98"/>
      <c r="D1186" s="98"/>
      <c r="E1186" s="98"/>
    </row>
    <row r="1187" spans="2:5" x14ac:dyDescent="0.4">
      <c r="B1187" s="98"/>
      <c r="C1187" s="98"/>
      <c r="D1187" s="98"/>
      <c r="E1187" s="98"/>
    </row>
    <row r="1188" spans="2:5" x14ac:dyDescent="0.4">
      <c r="B1188" s="98"/>
      <c r="C1188" s="98"/>
      <c r="D1188" s="98"/>
      <c r="E1188" s="98"/>
    </row>
    <row r="1189" spans="2:5" x14ac:dyDescent="0.4">
      <c r="B1189" s="98"/>
      <c r="C1189" s="98"/>
      <c r="D1189" s="98"/>
      <c r="E1189" s="98"/>
    </row>
    <row r="1190" spans="2:5" x14ac:dyDescent="0.4">
      <c r="B1190" s="98"/>
      <c r="C1190" s="98"/>
      <c r="D1190" s="98"/>
      <c r="E1190" s="98"/>
    </row>
    <row r="1191" spans="2:5" x14ac:dyDescent="0.4">
      <c r="B1191" s="98"/>
      <c r="C1191" s="98"/>
      <c r="D1191" s="98"/>
      <c r="E1191" s="98"/>
    </row>
    <row r="1192" spans="2:5" x14ac:dyDescent="0.4">
      <c r="B1192" s="98"/>
      <c r="C1192" s="98"/>
      <c r="D1192" s="98"/>
      <c r="E1192" s="98"/>
    </row>
    <row r="1193" spans="2:5" x14ac:dyDescent="0.4">
      <c r="B1193" s="98"/>
      <c r="C1193" s="98"/>
      <c r="D1193" s="98"/>
      <c r="E1193" s="98"/>
    </row>
    <row r="1194" spans="2:5" x14ac:dyDescent="0.4">
      <c r="B1194" s="98"/>
      <c r="C1194" s="98"/>
      <c r="D1194" s="98"/>
      <c r="E1194" s="98"/>
    </row>
    <row r="1195" spans="2:5" x14ac:dyDescent="0.4">
      <c r="B1195" s="98"/>
      <c r="C1195" s="98"/>
      <c r="D1195" s="98"/>
      <c r="E1195" s="98"/>
    </row>
    <row r="1196" spans="2:5" x14ac:dyDescent="0.4">
      <c r="B1196" s="98"/>
      <c r="C1196" s="98"/>
      <c r="D1196" s="98"/>
      <c r="E1196" s="98"/>
    </row>
    <row r="1197" spans="2:5" x14ac:dyDescent="0.4">
      <c r="B1197" s="98"/>
      <c r="C1197" s="98"/>
      <c r="D1197" s="98"/>
      <c r="E1197" s="98"/>
    </row>
    <row r="1198" spans="2:5" x14ac:dyDescent="0.4">
      <c r="B1198" s="98"/>
      <c r="C1198" s="98"/>
      <c r="D1198" s="98"/>
      <c r="E1198" s="98"/>
    </row>
    <row r="1199" spans="2:5" x14ac:dyDescent="0.4">
      <c r="B1199" s="98"/>
      <c r="C1199" s="98"/>
      <c r="D1199" s="98"/>
      <c r="E1199" s="98"/>
    </row>
    <row r="1200" spans="2:5" x14ac:dyDescent="0.4">
      <c r="B1200" s="98"/>
      <c r="C1200" s="98"/>
      <c r="D1200" s="98"/>
      <c r="E1200" s="98"/>
    </row>
    <row r="1201" spans="2:5" x14ac:dyDescent="0.4">
      <c r="B1201" s="98"/>
      <c r="C1201" s="98"/>
      <c r="D1201" s="98"/>
      <c r="E1201" s="98"/>
    </row>
    <row r="1202" spans="2:5" x14ac:dyDescent="0.4">
      <c r="B1202" s="98"/>
      <c r="C1202" s="98"/>
      <c r="D1202" s="98"/>
      <c r="E1202" s="98"/>
    </row>
    <row r="1203" spans="2:5" x14ac:dyDescent="0.4">
      <c r="B1203" s="98"/>
      <c r="C1203" s="98"/>
      <c r="D1203" s="98"/>
      <c r="E1203" s="98"/>
    </row>
    <row r="1204" spans="2:5" x14ac:dyDescent="0.4">
      <c r="B1204" s="98"/>
      <c r="C1204" s="98"/>
      <c r="D1204" s="98"/>
      <c r="E1204" s="98"/>
    </row>
    <row r="1205" spans="2:5" x14ac:dyDescent="0.4">
      <c r="B1205" s="98"/>
      <c r="C1205" s="98"/>
      <c r="D1205" s="98"/>
      <c r="E1205" s="98"/>
    </row>
    <row r="1206" spans="2:5" x14ac:dyDescent="0.4">
      <c r="B1206" s="98"/>
      <c r="C1206" s="98"/>
      <c r="D1206" s="98"/>
      <c r="E1206" s="98"/>
    </row>
    <row r="1207" spans="2:5" x14ac:dyDescent="0.4">
      <c r="B1207" s="98"/>
      <c r="C1207" s="98"/>
      <c r="D1207" s="98"/>
      <c r="E1207" s="98"/>
    </row>
    <row r="1208" spans="2:5" x14ac:dyDescent="0.4">
      <c r="B1208" s="98"/>
      <c r="C1208" s="98"/>
      <c r="D1208" s="98"/>
      <c r="E1208" s="98"/>
    </row>
    <row r="1209" spans="2:5" x14ac:dyDescent="0.4">
      <c r="B1209" s="98"/>
      <c r="C1209" s="98"/>
      <c r="D1209" s="98"/>
      <c r="E1209" s="98"/>
    </row>
    <row r="1210" spans="2:5" x14ac:dyDescent="0.4">
      <c r="B1210" s="98"/>
      <c r="C1210" s="98"/>
      <c r="D1210" s="98"/>
      <c r="E1210" s="98"/>
    </row>
    <row r="1211" spans="2:5" x14ac:dyDescent="0.4">
      <c r="B1211" s="98"/>
      <c r="C1211" s="98"/>
      <c r="D1211" s="98"/>
      <c r="E1211" s="98"/>
    </row>
    <row r="1212" spans="2:5" x14ac:dyDescent="0.4">
      <c r="B1212" s="98"/>
      <c r="C1212" s="98"/>
      <c r="D1212" s="98"/>
      <c r="E1212" s="98"/>
    </row>
    <row r="1213" spans="2:5" x14ac:dyDescent="0.4">
      <c r="B1213" s="98"/>
      <c r="C1213" s="98"/>
      <c r="D1213" s="98"/>
      <c r="E1213" s="98"/>
    </row>
    <row r="1214" spans="2:5" x14ac:dyDescent="0.4">
      <c r="B1214" s="98"/>
      <c r="C1214" s="98"/>
      <c r="D1214" s="98"/>
      <c r="E1214" s="98"/>
    </row>
    <row r="1215" spans="2:5" x14ac:dyDescent="0.4">
      <c r="B1215" s="98"/>
      <c r="C1215" s="98"/>
      <c r="D1215" s="98"/>
      <c r="E1215" s="98"/>
    </row>
    <row r="1216" spans="2:5" x14ac:dyDescent="0.4">
      <c r="B1216" s="98"/>
      <c r="C1216" s="98"/>
      <c r="D1216" s="98"/>
      <c r="E1216" s="98"/>
    </row>
    <row r="1217" spans="2:5" x14ac:dyDescent="0.4">
      <c r="B1217" s="98"/>
      <c r="C1217" s="98"/>
      <c r="D1217" s="98"/>
      <c r="E1217" s="98"/>
    </row>
    <row r="1218" spans="2:5" x14ac:dyDescent="0.4">
      <c r="B1218" s="98"/>
      <c r="C1218" s="98"/>
      <c r="D1218" s="98"/>
      <c r="E1218" s="98"/>
    </row>
    <row r="1219" spans="2:5" x14ac:dyDescent="0.4">
      <c r="B1219" s="98"/>
      <c r="C1219" s="98"/>
      <c r="D1219" s="98"/>
      <c r="E1219" s="98"/>
    </row>
    <row r="1220" spans="2:5" x14ac:dyDescent="0.4">
      <c r="B1220" s="98"/>
      <c r="C1220" s="98"/>
      <c r="D1220" s="98"/>
      <c r="E1220" s="98"/>
    </row>
    <row r="1221" spans="2:5" x14ac:dyDescent="0.4">
      <c r="B1221" s="98"/>
      <c r="C1221" s="98"/>
      <c r="D1221" s="98"/>
      <c r="E1221" s="98"/>
    </row>
    <row r="1222" spans="2:5" x14ac:dyDescent="0.4">
      <c r="B1222" s="98"/>
      <c r="C1222" s="98"/>
      <c r="D1222" s="98"/>
      <c r="E1222" s="98"/>
    </row>
    <row r="1223" spans="2:5" x14ac:dyDescent="0.4">
      <c r="B1223" s="98"/>
      <c r="C1223" s="98"/>
      <c r="D1223" s="98"/>
      <c r="E1223" s="98"/>
    </row>
    <row r="1224" spans="2:5" x14ac:dyDescent="0.4">
      <c r="B1224" s="98"/>
      <c r="C1224" s="98"/>
      <c r="D1224" s="98"/>
      <c r="E1224" s="98"/>
    </row>
    <row r="1225" spans="2:5" x14ac:dyDescent="0.4">
      <c r="B1225" s="98"/>
      <c r="C1225" s="98"/>
      <c r="D1225" s="98"/>
      <c r="E1225" s="98"/>
    </row>
    <row r="1226" spans="2:5" x14ac:dyDescent="0.4">
      <c r="B1226" s="98"/>
      <c r="C1226" s="98"/>
      <c r="D1226" s="98"/>
      <c r="E1226" s="98"/>
    </row>
    <row r="1227" spans="2:5" x14ac:dyDescent="0.4">
      <c r="B1227" s="98"/>
      <c r="C1227" s="98"/>
      <c r="D1227" s="98"/>
      <c r="E1227" s="98"/>
    </row>
    <row r="1228" spans="2:5" x14ac:dyDescent="0.4">
      <c r="B1228" s="98"/>
      <c r="C1228" s="98"/>
      <c r="D1228" s="98"/>
      <c r="E1228" s="98"/>
    </row>
    <row r="1229" spans="2:5" x14ac:dyDescent="0.4">
      <c r="B1229" s="98"/>
      <c r="C1229" s="98"/>
      <c r="D1229" s="98"/>
      <c r="E1229" s="98"/>
    </row>
    <row r="1230" spans="2:5" x14ac:dyDescent="0.4">
      <c r="B1230" s="98"/>
      <c r="C1230" s="98"/>
      <c r="D1230" s="98"/>
      <c r="E1230" s="98"/>
    </row>
    <row r="1231" spans="2:5" x14ac:dyDescent="0.4">
      <c r="B1231" s="98"/>
      <c r="C1231" s="98"/>
      <c r="D1231" s="98"/>
      <c r="E1231" s="98"/>
    </row>
    <row r="1232" spans="2:5" x14ac:dyDescent="0.4">
      <c r="B1232" s="98"/>
      <c r="C1232" s="98"/>
      <c r="D1232" s="98"/>
      <c r="E1232" s="98"/>
    </row>
    <row r="1233" spans="2:5" x14ac:dyDescent="0.4">
      <c r="B1233" s="98"/>
      <c r="C1233" s="98"/>
      <c r="D1233" s="98"/>
      <c r="E1233" s="98"/>
    </row>
    <row r="1234" spans="2:5" x14ac:dyDescent="0.4">
      <c r="B1234" s="98"/>
      <c r="C1234" s="98"/>
      <c r="D1234" s="98"/>
      <c r="E1234" s="98"/>
    </row>
    <row r="1235" spans="2:5" x14ac:dyDescent="0.4">
      <c r="B1235" s="98"/>
      <c r="C1235" s="98"/>
      <c r="D1235" s="98"/>
      <c r="E1235" s="98"/>
    </row>
    <row r="1236" spans="2:5" x14ac:dyDescent="0.4">
      <c r="B1236" s="98"/>
      <c r="C1236" s="98"/>
      <c r="D1236" s="98"/>
      <c r="E1236" s="98"/>
    </row>
    <row r="1237" spans="2:5" x14ac:dyDescent="0.4">
      <c r="B1237" s="98"/>
      <c r="C1237" s="98"/>
      <c r="D1237" s="98"/>
      <c r="E1237" s="98"/>
    </row>
    <row r="1238" spans="2:5" x14ac:dyDescent="0.4">
      <c r="B1238" s="98"/>
      <c r="C1238" s="98"/>
      <c r="D1238" s="98"/>
      <c r="E1238" s="98"/>
    </row>
    <row r="1239" spans="2:5" x14ac:dyDescent="0.4">
      <c r="B1239" s="98"/>
      <c r="C1239" s="98"/>
      <c r="D1239" s="98"/>
      <c r="E1239" s="98"/>
    </row>
    <row r="1240" spans="2:5" x14ac:dyDescent="0.4">
      <c r="B1240" s="98"/>
      <c r="C1240" s="98"/>
      <c r="D1240" s="98"/>
      <c r="E1240" s="98"/>
    </row>
    <row r="1241" spans="2:5" x14ac:dyDescent="0.4">
      <c r="B1241" s="98"/>
      <c r="C1241" s="98"/>
      <c r="D1241" s="98"/>
      <c r="E1241" s="98"/>
    </row>
    <row r="1242" spans="2:5" x14ac:dyDescent="0.4">
      <c r="B1242" s="98"/>
      <c r="C1242" s="98"/>
      <c r="D1242" s="98"/>
      <c r="E1242" s="98"/>
    </row>
    <row r="1243" spans="2:5" x14ac:dyDescent="0.4">
      <c r="B1243" s="98"/>
      <c r="C1243" s="98"/>
      <c r="D1243" s="98"/>
      <c r="E1243" s="98"/>
    </row>
    <row r="1244" spans="2:5" x14ac:dyDescent="0.4">
      <c r="B1244" s="98"/>
      <c r="C1244" s="98"/>
      <c r="D1244" s="98"/>
      <c r="E1244" s="98"/>
    </row>
    <row r="1245" spans="2:5" x14ac:dyDescent="0.4">
      <c r="B1245" s="98"/>
      <c r="C1245" s="98"/>
      <c r="D1245" s="98"/>
      <c r="E1245" s="98"/>
    </row>
    <row r="1246" spans="2:5" x14ac:dyDescent="0.4">
      <c r="B1246" s="98"/>
      <c r="C1246" s="98"/>
      <c r="D1246" s="98"/>
      <c r="E1246" s="98"/>
    </row>
    <row r="1247" spans="2:5" x14ac:dyDescent="0.4">
      <c r="B1247" s="98"/>
      <c r="C1247" s="98"/>
      <c r="D1247" s="98"/>
      <c r="E1247" s="98"/>
    </row>
    <row r="1248" spans="2:5" x14ac:dyDescent="0.4">
      <c r="B1248" s="98"/>
      <c r="C1248" s="98"/>
      <c r="D1248" s="98"/>
      <c r="E1248" s="98"/>
    </row>
    <row r="1249" spans="2:5" x14ac:dyDescent="0.4">
      <c r="B1249" s="98"/>
      <c r="C1249" s="98"/>
      <c r="D1249" s="98"/>
      <c r="E1249" s="98"/>
    </row>
    <row r="1250" spans="2:5" x14ac:dyDescent="0.4">
      <c r="B1250" s="98"/>
      <c r="C1250" s="98"/>
      <c r="D1250" s="98"/>
      <c r="E1250" s="98"/>
    </row>
    <row r="1251" spans="2:5" x14ac:dyDescent="0.4">
      <c r="B1251" s="98"/>
      <c r="C1251" s="98"/>
      <c r="D1251" s="98"/>
      <c r="E1251" s="98"/>
    </row>
    <row r="1252" spans="2:5" x14ac:dyDescent="0.4">
      <c r="B1252" s="98"/>
      <c r="C1252" s="98"/>
      <c r="D1252" s="98"/>
      <c r="E1252" s="98"/>
    </row>
    <row r="1253" spans="2:5" x14ac:dyDescent="0.4">
      <c r="B1253" s="98"/>
      <c r="C1253" s="98"/>
      <c r="D1253" s="98"/>
      <c r="E1253" s="98"/>
    </row>
    <row r="1254" spans="2:5" x14ac:dyDescent="0.4">
      <c r="B1254" s="98"/>
      <c r="C1254" s="98"/>
      <c r="D1254" s="98"/>
      <c r="E1254" s="98"/>
    </row>
    <row r="1255" spans="2:5" x14ac:dyDescent="0.4">
      <c r="B1255" s="98"/>
      <c r="C1255" s="98"/>
      <c r="D1255" s="98"/>
      <c r="E1255" s="98"/>
    </row>
    <row r="1256" spans="2:5" x14ac:dyDescent="0.4">
      <c r="B1256" s="98"/>
      <c r="C1256" s="98"/>
      <c r="D1256" s="98"/>
      <c r="E1256" s="98"/>
    </row>
    <row r="1257" spans="2:5" x14ac:dyDescent="0.4">
      <c r="B1257" s="98"/>
      <c r="C1257" s="98"/>
      <c r="D1257" s="98"/>
      <c r="E1257" s="98"/>
    </row>
    <row r="1258" spans="2:5" x14ac:dyDescent="0.4">
      <c r="B1258" s="98"/>
      <c r="C1258" s="98"/>
      <c r="D1258" s="98"/>
      <c r="E1258" s="98"/>
    </row>
    <row r="1259" spans="2:5" x14ac:dyDescent="0.4">
      <c r="B1259" s="98"/>
      <c r="C1259" s="98"/>
      <c r="D1259" s="98"/>
      <c r="E1259" s="98"/>
    </row>
    <row r="1260" spans="2:5" x14ac:dyDescent="0.4">
      <c r="B1260" s="98"/>
      <c r="C1260" s="98"/>
      <c r="D1260" s="98"/>
      <c r="E1260" s="98"/>
    </row>
    <row r="1261" spans="2:5" x14ac:dyDescent="0.4">
      <c r="B1261" s="98"/>
      <c r="C1261" s="98"/>
      <c r="D1261" s="98"/>
      <c r="E1261" s="98"/>
    </row>
    <row r="1262" spans="2:5" x14ac:dyDescent="0.4">
      <c r="B1262" s="98"/>
      <c r="C1262" s="98"/>
      <c r="D1262" s="98"/>
      <c r="E1262" s="98"/>
    </row>
    <row r="1263" spans="2:5" x14ac:dyDescent="0.4">
      <c r="B1263" s="98"/>
      <c r="C1263" s="98"/>
      <c r="D1263" s="98"/>
      <c r="E1263" s="98"/>
    </row>
    <row r="1264" spans="2:5" x14ac:dyDescent="0.4">
      <c r="B1264" s="98"/>
      <c r="C1264" s="98"/>
      <c r="D1264" s="98"/>
      <c r="E1264" s="98"/>
    </row>
    <row r="1265" spans="2:5" x14ac:dyDescent="0.4">
      <c r="B1265" s="98"/>
      <c r="C1265" s="98"/>
      <c r="D1265" s="98"/>
      <c r="E1265" s="98"/>
    </row>
    <row r="1266" spans="2:5" x14ac:dyDescent="0.4">
      <c r="B1266" s="98"/>
      <c r="C1266" s="98"/>
      <c r="D1266" s="98"/>
      <c r="E1266" s="98"/>
    </row>
    <row r="1267" spans="2:5" x14ac:dyDescent="0.4">
      <c r="B1267" s="98"/>
      <c r="C1267" s="98"/>
      <c r="D1267" s="98"/>
      <c r="E1267" s="98"/>
    </row>
    <row r="1268" spans="2:5" x14ac:dyDescent="0.4">
      <c r="B1268" s="98"/>
      <c r="C1268" s="98"/>
      <c r="D1268" s="98"/>
      <c r="E1268" s="98"/>
    </row>
    <row r="1269" spans="2:5" x14ac:dyDescent="0.4">
      <c r="B1269" s="98"/>
      <c r="C1269" s="98"/>
      <c r="D1269" s="98"/>
      <c r="E1269" s="98"/>
    </row>
    <row r="1270" spans="2:5" x14ac:dyDescent="0.4">
      <c r="B1270" s="98"/>
      <c r="C1270" s="98"/>
      <c r="D1270" s="98"/>
      <c r="E1270" s="98"/>
    </row>
    <row r="1271" spans="2:5" x14ac:dyDescent="0.4">
      <c r="B1271" s="98"/>
      <c r="C1271" s="98"/>
      <c r="D1271" s="98"/>
      <c r="E1271" s="98"/>
    </row>
    <row r="1272" spans="2:5" x14ac:dyDescent="0.4">
      <c r="B1272" s="98"/>
      <c r="C1272" s="98"/>
      <c r="D1272" s="98"/>
      <c r="E1272" s="98"/>
    </row>
    <row r="1273" spans="2:5" x14ac:dyDescent="0.4">
      <c r="B1273" s="98"/>
      <c r="C1273" s="98"/>
      <c r="D1273" s="98"/>
      <c r="E1273" s="98"/>
    </row>
    <row r="1274" spans="2:5" x14ac:dyDescent="0.4">
      <c r="B1274" s="98"/>
      <c r="C1274" s="98"/>
      <c r="D1274" s="98"/>
      <c r="E1274" s="98"/>
    </row>
    <row r="1275" spans="2:5" x14ac:dyDescent="0.4">
      <c r="B1275" s="98"/>
      <c r="C1275" s="98"/>
      <c r="D1275" s="98"/>
      <c r="E1275" s="98"/>
    </row>
    <row r="1276" spans="2:5" x14ac:dyDescent="0.4">
      <c r="B1276" s="98"/>
      <c r="C1276" s="98"/>
      <c r="D1276" s="98"/>
      <c r="E1276" s="98"/>
    </row>
    <row r="1277" spans="2:5" x14ac:dyDescent="0.4">
      <c r="B1277" s="98"/>
      <c r="C1277" s="98"/>
      <c r="D1277" s="98"/>
      <c r="E1277" s="98"/>
    </row>
    <row r="1278" spans="2:5" x14ac:dyDescent="0.4">
      <c r="B1278" s="98"/>
      <c r="C1278" s="98"/>
      <c r="D1278" s="98"/>
      <c r="E1278" s="98"/>
    </row>
    <row r="1279" spans="2:5" x14ac:dyDescent="0.4">
      <c r="B1279" s="98"/>
      <c r="C1279" s="98"/>
      <c r="D1279" s="98"/>
      <c r="E1279" s="98"/>
    </row>
    <row r="1280" spans="2:5" x14ac:dyDescent="0.4">
      <c r="B1280" s="98"/>
      <c r="C1280" s="98"/>
      <c r="D1280" s="98"/>
      <c r="E1280" s="98"/>
    </row>
    <row r="1281" spans="2:5" x14ac:dyDescent="0.4">
      <c r="B1281" s="98"/>
      <c r="C1281" s="98"/>
      <c r="D1281" s="98"/>
      <c r="E1281" s="98"/>
    </row>
    <row r="1282" spans="2:5" x14ac:dyDescent="0.4">
      <c r="B1282" s="98"/>
      <c r="C1282" s="98"/>
      <c r="D1282" s="98"/>
      <c r="E1282" s="98"/>
    </row>
    <row r="1283" spans="2:5" x14ac:dyDescent="0.4">
      <c r="B1283" s="98"/>
      <c r="C1283" s="98"/>
      <c r="D1283" s="98"/>
      <c r="E1283" s="98"/>
    </row>
    <row r="1284" spans="2:5" x14ac:dyDescent="0.4">
      <c r="B1284" s="98"/>
      <c r="C1284" s="98"/>
      <c r="D1284" s="98"/>
      <c r="E1284" s="98"/>
    </row>
    <row r="1285" spans="2:5" x14ac:dyDescent="0.4">
      <c r="B1285" s="98"/>
      <c r="C1285" s="98"/>
      <c r="D1285" s="98"/>
      <c r="E1285" s="98"/>
    </row>
    <row r="1286" spans="2:5" x14ac:dyDescent="0.4">
      <c r="B1286" s="98"/>
      <c r="C1286" s="98"/>
      <c r="D1286" s="98"/>
      <c r="E1286" s="98"/>
    </row>
    <row r="1287" spans="2:5" x14ac:dyDescent="0.4">
      <c r="B1287" s="98"/>
      <c r="C1287" s="98"/>
      <c r="D1287" s="98"/>
      <c r="E1287" s="98"/>
    </row>
    <row r="1288" spans="2:5" x14ac:dyDescent="0.4">
      <c r="B1288" s="98"/>
      <c r="C1288" s="98"/>
      <c r="D1288" s="98"/>
      <c r="E1288" s="98"/>
    </row>
    <row r="1289" spans="2:5" x14ac:dyDescent="0.4">
      <c r="B1289" s="98"/>
      <c r="C1289" s="98"/>
      <c r="D1289" s="98"/>
      <c r="E1289" s="98"/>
    </row>
    <row r="1290" spans="2:5" x14ac:dyDescent="0.4">
      <c r="B1290" s="98"/>
      <c r="C1290" s="98"/>
      <c r="D1290" s="98"/>
      <c r="E1290" s="98"/>
    </row>
    <row r="1291" spans="2:5" x14ac:dyDescent="0.4">
      <c r="B1291" s="98"/>
      <c r="C1291" s="98"/>
      <c r="D1291" s="98"/>
      <c r="E1291" s="98"/>
    </row>
    <row r="1292" spans="2:5" x14ac:dyDescent="0.4">
      <c r="B1292" s="98"/>
      <c r="C1292" s="98"/>
      <c r="D1292" s="98"/>
      <c r="E1292" s="98"/>
    </row>
    <row r="1293" spans="2:5" x14ac:dyDescent="0.4">
      <c r="B1293" s="98"/>
      <c r="C1293" s="98"/>
      <c r="D1293" s="98"/>
      <c r="E1293" s="98"/>
    </row>
    <row r="1294" spans="2:5" x14ac:dyDescent="0.4">
      <c r="B1294" s="98"/>
      <c r="C1294" s="98"/>
      <c r="D1294" s="98"/>
      <c r="E1294" s="98"/>
    </row>
    <row r="1295" spans="2:5" x14ac:dyDescent="0.4">
      <c r="B1295" s="98"/>
      <c r="C1295" s="98"/>
      <c r="D1295" s="98"/>
      <c r="E1295" s="98"/>
    </row>
    <row r="1296" spans="2:5" x14ac:dyDescent="0.4">
      <c r="B1296" s="98"/>
      <c r="C1296" s="98"/>
      <c r="D1296" s="98"/>
      <c r="E1296" s="98"/>
    </row>
    <row r="1297" spans="2:5" x14ac:dyDescent="0.4">
      <c r="B1297" s="98"/>
      <c r="C1297" s="98"/>
      <c r="D1297" s="98"/>
      <c r="E1297" s="98"/>
    </row>
    <row r="1298" spans="2:5" x14ac:dyDescent="0.4">
      <c r="B1298" s="98"/>
      <c r="C1298" s="98"/>
      <c r="D1298" s="98"/>
      <c r="E1298" s="98"/>
    </row>
    <row r="1299" spans="2:5" x14ac:dyDescent="0.4">
      <c r="B1299" s="98"/>
      <c r="C1299" s="98"/>
      <c r="D1299" s="98"/>
      <c r="E1299" s="98"/>
    </row>
    <row r="1300" spans="2:5" x14ac:dyDescent="0.4">
      <c r="B1300" s="98"/>
      <c r="C1300" s="98"/>
      <c r="D1300" s="98"/>
      <c r="E1300" s="98"/>
    </row>
    <row r="1301" spans="2:5" x14ac:dyDescent="0.4">
      <c r="B1301" s="98"/>
      <c r="C1301" s="98"/>
      <c r="D1301" s="98"/>
      <c r="E1301" s="98"/>
    </row>
    <row r="1302" spans="2:5" x14ac:dyDescent="0.4">
      <c r="B1302" s="98"/>
      <c r="C1302" s="98"/>
      <c r="D1302" s="98"/>
      <c r="E1302" s="98"/>
    </row>
    <row r="1303" spans="2:5" x14ac:dyDescent="0.4">
      <c r="B1303" s="98"/>
      <c r="C1303" s="98"/>
      <c r="D1303" s="98"/>
      <c r="E1303" s="98"/>
    </row>
    <row r="1304" spans="2:5" x14ac:dyDescent="0.4">
      <c r="B1304" s="98"/>
      <c r="C1304" s="98"/>
      <c r="D1304" s="98"/>
      <c r="E1304" s="98"/>
    </row>
    <row r="1305" spans="2:5" x14ac:dyDescent="0.4">
      <c r="B1305" s="98"/>
      <c r="C1305" s="98"/>
      <c r="D1305" s="98"/>
      <c r="E1305" s="98"/>
    </row>
    <row r="1306" spans="2:5" x14ac:dyDescent="0.4">
      <c r="B1306" s="98"/>
      <c r="C1306" s="98"/>
      <c r="D1306" s="98"/>
      <c r="E1306" s="98"/>
    </row>
    <row r="1307" spans="2:5" x14ac:dyDescent="0.4">
      <c r="B1307" s="98"/>
      <c r="C1307" s="98"/>
      <c r="D1307" s="98"/>
      <c r="E1307" s="98"/>
    </row>
    <row r="1308" spans="2:5" x14ac:dyDescent="0.4">
      <c r="B1308" s="98"/>
      <c r="C1308" s="98"/>
      <c r="D1308" s="98"/>
      <c r="E1308" s="98"/>
    </row>
    <row r="1309" spans="2:5" x14ac:dyDescent="0.4">
      <c r="B1309" s="98"/>
      <c r="C1309" s="98"/>
      <c r="D1309" s="98"/>
      <c r="E1309" s="98"/>
    </row>
    <row r="1310" spans="2:5" x14ac:dyDescent="0.4">
      <c r="B1310" s="98"/>
      <c r="C1310" s="98"/>
      <c r="D1310" s="98"/>
      <c r="E1310" s="98"/>
    </row>
    <row r="1311" spans="2:5" x14ac:dyDescent="0.4">
      <c r="B1311" s="98"/>
      <c r="C1311" s="98"/>
      <c r="D1311" s="98"/>
      <c r="E1311" s="98"/>
    </row>
    <row r="1312" spans="2:5" x14ac:dyDescent="0.4">
      <c r="B1312" s="98"/>
      <c r="C1312" s="98"/>
      <c r="D1312" s="98"/>
      <c r="E1312" s="98"/>
    </row>
    <row r="1313" spans="2:5" x14ac:dyDescent="0.4">
      <c r="B1313" s="98"/>
      <c r="C1313" s="98"/>
      <c r="D1313" s="98"/>
      <c r="E1313" s="98"/>
    </row>
    <row r="1314" spans="2:5" x14ac:dyDescent="0.4">
      <c r="B1314" s="98"/>
      <c r="C1314" s="98"/>
      <c r="D1314" s="98"/>
      <c r="E1314" s="98"/>
    </row>
    <row r="1315" spans="2:5" x14ac:dyDescent="0.4">
      <c r="B1315" s="98"/>
      <c r="C1315" s="98"/>
      <c r="D1315" s="98"/>
      <c r="E1315" s="98"/>
    </row>
    <row r="1316" spans="2:5" x14ac:dyDescent="0.4">
      <c r="B1316" s="98"/>
      <c r="C1316" s="98"/>
      <c r="D1316" s="98"/>
      <c r="E1316" s="98"/>
    </row>
    <row r="1317" spans="2:5" x14ac:dyDescent="0.4">
      <c r="B1317" s="98"/>
      <c r="C1317" s="98"/>
      <c r="D1317" s="98"/>
      <c r="E1317" s="98"/>
    </row>
    <row r="1318" spans="2:5" x14ac:dyDescent="0.4">
      <c r="B1318" s="98"/>
      <c r="C1318" s="98"/>
      <c r="D1318" s="98"/>
      <c r="E1318" s="98"/>
    </row>
    <row r="1319" spans="2:5" x14ac:dyDescent="0.4">
      <c r="B1319" s="98"/>
      <c r="C1319" s="98"/>
      <c r="D1319" s="98"/>
      <c r="E1319" s="98"/>
    </row>
    <row r="1320" spans="2:5" x14ac:dyDescent="0.4">
      <c r="B1320" s="98"/>
      <c r="C1320" s="98"/>
      <c r="D1320" s="98"/>
      <c r="E1320" s="98"/>
    </row>
    <row r="1321" spans="2:5" x14ac:dyDescent="0.4">
      <c r="B1321" s="98"/>
      <c r="C1321" s="98"/>
      <c r="D1321" s="98"/>
      <c r="E1321" s="98"/>
    </row>
    <row r="1322" spans="2:5" x14ac:dyDescent="0.4">
      <c r="B1322" s="98"/>
      <c r="C1322" s="98"/>
      <c r="D1322" s="98"/>
      <c r="E1322" s="98"/>
    </row>
    <row r="1323" spans="2:5" x14ac:dyDescent="0.4">
      <c r="B1323" s="98"/>
      <c r="C1323" s="98"/>
      <c r="D1323" s="98"/>
      <c r="E1323" s="98"/>
    </row>
    <row r="1324" spans="2:5" x14ac:dyDescent="0.4">
      <c r="B1324" s="98"/>
      <c r="C1324" s="98"/>
      <c r="D1324" s="98"/>
      <c r="E1324" s="98"/>
    </row>
    <row r="1325" spans="2:5" x14ac:dyDescent="0.4">
      <c r="B1325" s="98"/>
      <c r="C1325" s="98"/>
      <c r="D1325" s="98"/>
      <c r="E1325" s="98"/>
    </row>
    <row r="1326" spans="2:5" x14ac:dyDescent="0.4">
      <c r="B1326" s="98"/>
      <c r="C1326" s="98"/>
      <c r="D1326" s="98"/>
      <c r="E1326" s="98"/>
    </row>
    <row r="1327" spans="2:5" x14ac:dyDescent="0.4">
      <c r="B1327" s="98"/>
      <c r="C1327" s="98"/>
      <c r="D1327" s="98"/>
      <c r="E1327" s="98"/>
    </row>
    <row r="1328" spans="2:5" x14ac:dyDescent="0.4">
      <c r="B1328" s="98"/>
      <c r="C1328" s="98"/>
      <c r="D1328" s="98"/>
      <c r="E1328" s="98"/>
    </row>
    <row r="1329" spans="2:5" x14ac:dyDescent="0.4">
      <c r="B1329" s="98"/>
      <c r="C1329" s="98"/>
      <c r="D1329" s="98"/>
      <c r="E1329" s="98"/>
    </row>
    <row r="1330" spans="2:5" x14ac:dyDescent="0.4">
      <c r="B1330" s="98"/>
      <c r="C1330" s="98"/>
      <c r="D1330" s="98"/>
      <c r="E1330" s="98"/>
    </row>
    <row r="1331" spans="2:5" x14ac:dyDescent="0.4">
      <c r="B1331" s="98"/>
      <c r="C1331" s="98"/>
      <c r="D1331" s="98"/>
      <c r="E1331" s="98"/>
    </row>
    <row r="1332" spans="2:5" x14ac:dyDescent="0.4">
      <c r="B1332" s="98"/>
      <c r="C1332" s="98"/>
      <c r="D1332" s="98"/>
      <c r="E1332" s="98"/>
    </row>
    <row r="1333" spans="2:5" x14ac:dyDescent="0.4">
      <c r="B1333" s="98"/>
      <c r="C1333" s="98"/>
      <c r="D1333" s="98"/>
      <c r="E1333" s="98"/>
    </row>
    <row r="1334" spans="2:5" x14ac:dyDescent="0.4">
      <c r="B1334" s="98"/>
      <c r="C1334" s="98"/>
      <c r="D1334" s="98"/>
      <c r="E1334" s="98"/>
    </row>
    <row r="1335" spans="2:5" x14ac:dyDescent="0.4">
      <c r="B1335" s="98"/>
      <c r="C1335" s="98"/>
      <c r="D1335" s="98"/>
      <c r="E1335" s="98"/>
    </row>
    <row r="1336" spans="2:5" x14ac:dyDescent="0.4">
      <c r="B1336" s="98"/>
      <c r="C1336" s="98"/>
      <c r="D1336" s="98"/>
      <c r="E1336" s="98"/>
    </row>
    <row r="1337" spans="2:5" x14ac:dyDescent="0.4">
      <c r="B1337" s="98"/>
      <c r="C1337" s="98"/>
      <c r="D1337" s="98"/>
      <c r="E1337" s="98"/>
    </row>
    <row r="1338" spans="2:5" x14ac:dyDescent="0.4">
      <c r="B1338" s="98"/>
      <c r="C1338" s="98"/>
      <c r="D1338" s="98"/>
      <c r="E1338" s="98"/>
    </row>
    <row r="1339" spans="2:5" x14ac:dyDescent="0.4">
      <c r="B1339" s="98"/>
      <c r="C1339" s="98"/>
      <c r="D1339" s="98"/>
      <c r="E1339" s="98"/>
    </row>
    <row r="1340" spans="2:5" x14ac:dyDescent="0.4">
      <c r="B1340" s="98"/>
      <c r="C1340" s="98"/>
      <c r="D1340" s="98"/>
      <c r="E1340" s="98"/>
    </row>
    <row r="1341" spans="2:5" x14ac:dyDescent="0.4">
      <c r="B1341" s="98"/>
      <c r="C1341" s="98"/>
      <c r="D1341" s="98"/>
      <c r="E1341" s="98"/>
    </row>
    <row r="1342" spans="2:5" x14ac:dyDescent="0.4">
      <c r="B1342" s="98"/>
      <c r="C1342" s="98"/>
      <c r="D1342" s="98"/>
      <c r="E1342" s="98"/>
    </row>
    <row r="1343" spans="2:5" x14ac:dyDescent="0.4">
      <c r="B1343" s="98"/>
      <c r="C1343" s="98"/>
      <c r="D1343" s="98"/>
      <c r="E1343" s="98"/>
    </row>
    <row r="1344" spans="2:5" x14ac:dyDescent="0.4">
      <c r="B1344" s="98"/>
      <c r="C1344" s="98"/>
      <c r="D1344" s="98"/>
      <c r="E1344" s="98"/>
    </row>
    <row r="1345" spans="2:5" x14ac:dyDescent="0.4">
      <c r="B1345" s="98"/>
      <c r="C1345" s="98"/>
      <c r="D1345" s="98"/>
      <c r="E1345" s="98"/>
    </row>
    <row r="1346" spans="2:5" x14ac:dyDescent="0.4">
      <c r="B1346" s="98"/>
      <c r="C1346" s="98"/>
      <c r="D1346" s="98"/>
      <c r="E1346" s="98"/>
    </row>
    <row r="1347" spans="2:5" x14ac:dyDescent="0.4">
      <c r="B1347" s="98"/>
      <c r="C1347" s="98"/>
      <c r="D1347" s="98"/>
      <c r="E1347" s="98"/>
    </row>
    <row r="1348" spans="2:5" x14ac:dyDescent="0.4">
      <c r="B1348" s="98"/>
      <c r="C1348" s="98"/>
      <c r="D1348" s="98"/>
      <c r="E1348" s="98"/>
    </row>
    <row r="1349" spans="2:5" x14ac:dyDescent="0.4">
      <c r="B1349" s="98"/>
      <c r="C1349" s="98"/>
      <c r="D1349" s="98"/>
      <c r="E1349" s="98"/>
    </row>
    <row r="1350" spans="2:5" x14ac:dyDescent="0.4">
      <c r="B1350" s="98"/>
      <c r="C1350" s="98"/>
      <c r="D1350" s="98"/>
      <c r="E1350" s="98"/>
    </row>
    <row r="1351" spans="2:5" x14ac:dyDescent="0.4">
      <c r="B1351" s="98"/>
      <c r="C1351" s="98"/>
      <c r="D1351" s="98"/>
      <c r="E1351" s="98"/>
    </row>
    <row r="1352" spans="2:5" x14ac:dyDescent="0.4">
      <c r="B1352" s="98"/>
      <c r="C1352" s="98"/>
      <c r="D1352" s="98"/>
      <c r="E1352" s="98"/>
    </row>
    <row r="1353" spans="2:5" x14ac:dyDescent="0.4">
      <c r="B1353" s="98"/>
      <c r="C1353" s="98"/>
      <c r="D1353" s="98"/>
      <c r="E1353" s="98"/>
    </row>
    <row r="1354" spans="2:5" x14ac:dyDescent="0.4">
      <c r="B1354" s="98"/>
      <c r="C1354" s="98"/>
      <c r="D1354" s="98"/>
      <c r="E1354" s="98"/>
    </row>
    <row r="1355" spans="2:5" x14ac:dyDescent="0.4">
      <c r="B1355" s="98"/>
      <c r="C1355" s="98"/>
      <c r="D1355" s="98"/>
      <c r="E1355" s="98"/>
    </row>
    <row r="1356" spans="2:5" x14ac:dyDescent="0.4">
      <c r="B1356" s="98"/>
      <c r="C1356" s="98"/>
      <c r="D1356" s="98"/>
      <c r="E1356" s="98"/>
    </row>
    <row r="1357" spans="2:5" x14ac:dyDescent="0.4">
      <c r="B1357" s="98"/>
      <c r="C1357" s="98"/>
      <c r="D1357" s="98"/>
      <c r="E1357" s="98"/>
    </row>
    <row r="1358" spans="2:5" x14ac:dyDescent="0.4">
      <c r="B1358" s="98"/>
      <c r="C1358" s="98"/>
      <c r="D1358" s="98"/>
      <c r="E1358" s="98"/>
    </row>
    <row r="1359" spans="2:5" x14ac:dyDescent="0.4">
      <c r="B1359" s="98"/>
      <c r="C1359" s="98"/>
      <c r="D1359" s="98"/>
      <c r="E1359" s="98"/>
    </row>
    <row r="1360" spans="2:5" x14ac:dyDescent="0.4">
      <c r="B1360" s="98"/>
      <c r="C1360" s="98"/>
      <c r="D1360" s="98"/>
      <c r="E1360" s="98"/>
    </row>
    <row r="1361" spans="2:5" x14ac:dyDescent="0.4">
      <c r="B1361" s="98"/>
      <c r="C1361" s="98"/>
      <c r="D1361" s="98"/>
      <c r="E1361" s="98"/>
    </row>
    <row r="1362" spans="2:5" x14ac:dyDescent="0.4">
      <c r="B1362" s="98"/>
      <c r="C1362" s="98"/>
      <c r="D1362" s="98"/>
      <c r="E1362" s="98"/>
    </row>
    <row r="1363" spans="2:5" x14ac:dyDescent="0.4">
      <c r="B1363" s="98"/>
      <c r="C1363" s="98"/>
      <c r="D1363" s="98"/>
      <c r="E1363" s="98"/>
    </row>
    <row r="1364" spans="2:5" x14ac:dyDescent="0.4">
      <c r="B1364" s="98"/>
      <c r="C1364" s="98"/>
      <c r="D1364" s="98"/>
      <c r="E1364" s="98"/>
    </row>
    <row r="1365" spans="2:5" x14ac:dyDescent="0.4">
      <c r="B1365" s="98"/>
      <c r="C1365" s="98"/>
      <c r="D1365" s="98"/>
      <c r="E1365" s="98"/>
    </row>
    <row r="1366" spans="2:5" x14ac:dyDescent="0.4">
      <c r="B1366" s="98"/>
      <c r="C1366" s="98"/>
      <c r="D1366" s="98"/>
      <c r="E1366" s="98"/>
    </row>
    <row r="1367" spans="2:5" x14ac:dyDescent="0.4">
      <c r="B1367" s="98"/>
      <c r="C1367" s="98"/>
      <c r="D1367" s="98"/>
      <c r="E1367" s="98"/>
    </row>
    <row r="1368" spans="2:5" x14ac:dyDescent="0.4">
      <c r="B1368" s="98"/>
      <c r="C1368" s="98"/>
      <c r="D1368" s="98"/>
      <c r="E1368" s="98"/>
    </row>
    <row r="1369" spans="2:5" x14ac:dyDescent="0.4">
      <c r="B1369" s="98"/>
      <c r="C1369" s="98"/>
      <c r="D1369" s="98"/>
      <c r="E1369" s="98"/>
    </row>
    <row r="1370" spans="2:5" x14ac:dyDescent="0.4">
      <c r="B1370" s="98"/>
      <c r="C1370" s="98"/>
      <c r="D1370" s="98"/>
      <c r="E1370" s="98"/>
    </row>
    <row r="1371" spans="2:5" x14ac:dyDescent="0.4">
      <c r="B1371" s="98"/>
      <c r="C1371" s="98"/>
      <c r="D1371" s="98"/>
      <c r="E1371" s="98"/>
    </row>
    <row r="1372" spans="2:5" x14ac:dyDescent="0.4">
      <c r="B1372" s="98"/>
      <c r="C1372" s="98"/>
      <c r="D1372" s="98"/>
      <c r="E1372" s="98"/>
    </row>
    <row r="1373" spans="2:5" x14ac:dyDescent="0.4">
      <c r="B1373" s="98"/>
      <c r="C1373" s="98"/>
      <c r="D1373" s="98"/>
      <c r="E1373" s="98"/>
    </row>
    <row r="1374" spans="2:5" x14ac:dyDescent="0.4">
      <c r="B1374" s="98"/>
      <c r="C1374" s="98"/>
      <c r="D1374" s="98"/>
      <c r="E1374" s="98"/>
    </row>
    <row r="1375" spans="2:5" x14ac:dyDescent="0.4">
      <c r="B1375" s="98"/>
      <c r="C1375" s="98"/>
      <c r="D1375" s="98"/>
      <c r="E1375" s="98"/>
    </row>
    <row r="1376" spans="2:5" x14ac:dyDescent="0.4">
      <c r="B1376" s="98"/>
      <c r="C1376" s="98"/>
      <c r="D1376" s="98"/>
      <c r="E1376" s="98"/>
    </row>
    <row r="1377" spans="2:5" x14ac:dyDescent="0.4">
      <c r="B1377" s="98"/>
      <c r="C1377" s="98"/>
      <c r="D1377" s="98"/>
      <c r="E1377" s="98"/>
    </row>
    <row r="1378" spans="2:5" x14ac:dyDescent="0.4">
      <c r="B1378" s="98"/>
      <c r="C1378" s="98"/>
      <c r="D1378" s="98"/>
      <c r="E1378" s="98"/>
    </row>
    <row r="1379" spans="2:5" x14ac:dyDescent="0.4">
      <c r="B1379" s="98"/>
      <c r="C1379" s="98"/>
      <c r="D1379" s="98"/>
      <c r="E1379" s="98"/>
    </row>
    <row r="1380" spans="2:5" x14ac:dyDescent="0.4">
      <c r="B1380" s="98"/>
      <c r="C1380" s="98"/>
      <c r="D1380" s="98"/>
      <c r="E1380" s="98"/>
    </row>
    <row r="1381" spans="2:5" x14ac:dyDescent="0.4">
      <c r="B1381" s="98"/>
      <c r="C1381" s="98"/>
      <c r="D1381" s="98"/>
      <c r="E1381" s="98"/>
    </row>
    <row r="1382" spans="2:5" x14ac:dyDescent="0.4">
      <c r="B1382" s="98"/>
      <c r="C1382" s="98"/>
      <c r="D1382" s="98"/>
      <c r="E1382" s="98"/>
    </row>
    <row r="1383" spans="2:5" x14ac:dyDescent="0.4">
      <c r="B1383" s="98"/>
      <c r="C1383" s="98"/>
      <c r="D1383" s="98"/>
      <c r="E1383" s="98"/>
    </row>
    <row r="1384" spans="2:5" x14ac:dyDescent="0.4">
      <c r="B1384" s="98"/>
      <c r="C1384" s="98"/>
      <c r="D1384" s="98"/>
      <c r="E1384" s="98"/>
    </row>
    <row r="1385" spans="2:5" x14ac:dyDescent="0.4">
      <c r="B1385" s="98"/>
      <c r="C1385" s="98"/>
      <c r="D1385" s="98"/>
      <c r="E1385" s="98"/>
    </row>
    <row r="1386" spans="2:5" x14ac:dyDescent="0.4">
      <c r="B1386" s="98"/>
      <c r="C1386" s="98"/>
      <c r="D1386" s="98"/>
      <c r="E1386" s="98"/>
    </row>
    <row r="1387" spans="2:5" x14ac:dyDescent="0.4">
      <c r="B1387" s="98"/>
      <c r="C1387" s="98"/>
      <c r="D1387" s="98"/>
      <c r="E1387" s="98"/>
    </row>
    <row r="1388" spans="2:5" x14ac:dyDescent="0.4">
      <c r="B1388" s="98"/>
      <c r="C1388" s="98"/>
      <c r="D1388" s="98"/>
      <c r="E1388" s="98"/>
    </row>
    <row r="1389" spans="2:5" x14ac:dyDescent="0.4">
      <c r="B1389" s="98"/>
      <c r="C1389" s="98"/>
      <c r="D1389" s="98"/>
      <c r="E1389" s="98"/>
    </row>
    <row r="1390" spans="2:5" x14ac:dyDescent="0.4">
      <c r="B1390" s="98"/>
      <c r="C1390" s="98"/>
      <c r="D1390" s="98"/>
      <c r="E1390" s="98"/>
    </row>
    <row r="1391" spans="2:5" x14ac:dyDescent="0.4">
      <c r="B1391" s="98"/>
      <c r="C1391" s="98"/>
      <c r="D1391" s="98"/>
      <c r="E1391" s="98"/>
    </row>
    <row r="1392" spans="2:5" x14ac:dyDescent="0.4">
      <c r="B1392" s="98"/>
      <c r="C1392" s="98"/>
      <c r="D1392" s="98"/>
      <c r="E1392" s="98"/>
    </row>
    <row r="1393" spans="2:5" x14ac:dyDescent="0.4">
      <c r="B1393" s="98"/>
      <c r="C1393" s="98"/>
      <c r="D1393" s="98"/>
      <c r="E1393" s="98"/>
    </row>
    <row r="1394" spans="2:5" x14ac:dyDescent="0.4">
      <c r="B1394" s="98"/>
      <c r="C1394" s="98"/>
      <c r="D1394" s="98"/>
      <c r="E1394" s="98"/>
    </row>
    <row r="1395" spans="2:5" x14ac:dyDescent="0.4">
      <c r="B1395" s="98"/>
      <c r="C1395" s="98"/>
      <c r="D1395" s="98"/>
      <c r="E1395" s="98"/>
    </row>
    <row r="1396" spans="2:5" x14ac:dyDescent="0.4">
      <c r="B1396" s="98"/>
      <c r="C1396" s="98"/>
      <c r="D1396" s="98"/>
      <c r="E1396" s="98"/>
    </row>
    <row r="1397" spans="2:5" x14ac:dyDescent="0.4">
      <c r="B1397" s="98"/>
      <c r="C1397" s="98"/>
      <c r="D1397" s="98"/>
      <c r="E1397" s="98"/>
    </row>
    <row r="1398" spans="2:5" x14ac:dyDescent="0.4">
      <c r="B1398" s="98"/>
      <c r="C1398" s="98"/>
      <c r="D1398" s="98"/>
      <c r="E1398" s="98"/>
    </row>
    <row r="1399" spans="2:5" x14ac:dyDescent="0.4">
      <c r="B1399" s="98"/>
      <c r="C1399" s="98"/>
      <c r="D1399" s="98"/>
      <c r="E1399" s="98"/>
    </row>
    <row r="1400" spans="2:5" x14ac:dyDescent="0.4">
      <c r="B1400" s="98"/>
      <c r="C1400" s="98"/>
      <c r="D1400" s="98"/>
      <c r="E1400" s="98"/>
    </row>
    <row r="1401" spans="2:5" x14ac:dyDescent="0.4">
      <c r="B1401" s="98"/>
      <c r="C1401" s="98"/>
      <c r="D1401" s="98"/>
      <c r="E1401" s="98"/>
    </row>
    <row r="1402" spans="2:5" x14ac:dyDescent="0.4">
      <c r="B1402" s="98"/>
      <c r="C1402" s="98"/>
      <c r="D1402" s="98"/>
      <c r="E1402" s="98"/>
    </row>
    <row r="1403" spans="2:5" x14ac:dyDescent="0.4">
      <c r="B1403" s="98"/>
      <c r="C1403" s="98"/>
      <c r="D1403" s="98"/>
      <c r="E1403" s="98"/>
    </row>
    <row r="1404" spans="2:5" x14ac:dyDescent="0.4">
      <c r="B1404" s="98"/>
      <c r="C1404" s="98"/>
      <c r="D1404" s="98"/>
      <c r="E1404" s="98"/>
    </row>
    <row r="1405" spans="2:5" x14ac:dyDescent="0.4">
      <c r="B1405" s="98"/>
      <c r="C1405" s="98"/>
      <c r="D1405" s="98"/>
      <c r="E1405" s="98"/>
    </row>
    <row r="1406" spans="2:5" x14ac:dyDescent="0.4">
      <c r="B1406" s="98"/>
      <c r="C1406" s="98"/>
      <c r="D1406" s="98"/>
      <c r="E1406" s="98"/>
    </row>
    <row r="1407" spans="2:5" x14ac:dyDescent="0.4">
      <c r="B1407" s="98"/>
      <c r="C1407" s="98"/>
      <c r="D1407" s="98"/>
      <c r="E1407" s="98"/>
    </row>
    <row r="1408" spans="2:5" x14ac:dyDescent="0.4">
      <c r="B1408" s="98"/>
      <c r="C1408" s="98"/>
      <c r="D1408" s="98"/>
      <c r="E1408" s="98"/>
    </row>
    <row r="1409" spans="2:5" x14ac:dyDescent="0.4">
      <c r="B1409" s="98"/>
      <c r="C1409" s="98"/>
      <c r="D1409" s="98"/>
      <c r="E1409" s="98"/>
    </row>
    <row r="1410" spans="2:5" x14ac:dyDescent="0.4">
      <c r="B1410" s="98"/>
      <c r="C1410" s="98"/>
      <c r="D1410" s="98"/>
      <c r="E1410" s="98"/>
    </row>
    <row r="1411" spans="2:5" x14ac:dyDescent="0.4">
      <c r="B1411" s="98"/>
      <c r="C1411" s="98"/>
      <c r="D1411" s="98"/>
      <c r="E1411" s="98"/>
    </row>
    <row r="1412" spans="2:5" x14ac:dyDescent="0.4">
      <c r="B1412" s="98"/>
      <c r="C1412" s="98"/>
      <c r="D1412" s="98"/>
      <c r="E1412" s="98"/>
    </row>
    <row r="1413" spans="2:5" x14ac:dyDescent="0.4">
      <c r="B1413" s="98"/>
      <c r="C1413" s="98"/>
      <c r="D1413" s="98"/>
      <c r="E1413" s="98"/>
    </row>
    <row r="1414" spans="2:5" x14ac:dyDescent="0.4">
      <c r="B1414" s="98"/>
      <c r="C1414" s="98"/>
      <c r="D1414" s="98"/>
      <c r="E1414" s="98"/>
    </row>
    <row r="1415" spans="2:5" x14ac:dyDescent="0.4">
      <c r="B1415" s="98"/>
      <c r="C1415" s="98"/>
      <c r="D1415" s="98"/>
      <c r="E1415" s="98"/>
    </row>
    <row r="1416" spans="2:5" x14ac:dyDescent="0.4">
      <c r="B1416" s="98"/>
      <c r="C1416" s="98"/>
      <c r="D1416" s="98"/>
      <c r="E1416" s="98"/>
    </row>
    <row r="1417" spans="2:5" x14ac:dyDescent="0.4">
      <c r="B1417" s="98"/>
      <c r="C1417" s="98"/>
      <c r="D1417" s="98"/>
      <c r="E1417" s="98"/>
    </row>
    <row r="1418" spans="2:5" x14ac:dyDescent="0.4">
      <c r="B1418" s="98"/>
      <c r="C1418" s="98"/>
      <c r="D1418" s="98"/>
      <c r="E1418" s="98"/>
    </row>
    <row r="1419" spans="2:5" x14ac:dyDescent="0.4">
      <c r="B1419" s="98"/>
      <c r="C1419" s="98"/>
      <c r="D1419" s="98"/>
      <c r="E1419" s="98"/>
    </row>
    <row r="1420" spans="2:5" x14ac:dyDescent="0.4">
      <c r="B1420" s="98"/>
      <c r="C1420" s="98"/>
      <c r="D1420" s="98"/>
      <c r="E1420" s="98"/>
    </row>
    <row r="1421" spans="2:5" x14ac:dyDescent="0.4">
      <c r="B1421" s="98"/>
      <c r="C1421" s="98"/>
      <c r="D1421" s="98"/>
      <c r="E1421" s="98"/>
    </row>
    <row r="1422" spans="2:5" x14ac:dyDescent="0.4">
      <c r="B1422" s="98"/>
      <c r="C1422" s="98"/>
      <c r="D1422" s="98"/>
      <c r="E1422" s="98"/>
    </row>
    <row r="1423" spans="2:5" x14ac:dyDescent="0.4">
      <c r="B1423" s="98"/>
      <c r="C1423" s="98"/>
      <c r="D1423" s="98"/>
      <c r="E1423" s="98"/>
    </row>
    <row r="1424" spans="2:5" x14ac:dyDescent="0.4">
      <c r="B1424" s="98"/>
      <c r="C1424" s="98"/>
      <c r="D1424" s="98"/>
      <c r="E1424" s="98"/>
    </row>
    <row r="1425" spans="2:5" x14ac:dyDescent="0.4">
      <c r="B1425" s="98"/>
      <c r="C1425" s="98"/>
      <c r="D1425" s="98"/>
      <c r="E1425" s="98"/>
    </row>
    <row r="1426" spans="2:5" x14ac:dyDescent="0.4">
      <c r="B1426" s="98"/>
      <c r="C1426" s="98"/>
      <c r="D1426" s="98"/>
      <c r="E1426" s="98"/>
    </row>
    <row r="1427" spans="2:5" x14ac:dyDescent="0.4">
      <c r="B1427" s="98"/>
      <c r="C1427" s="98"/>
      <c r="D1427" s="98"/>
      <c r="E1427" s="98"/>
    </row>
    <row r="1428" spans="2:5" x14ac:dyDescent="0.4">
      <c r="B1428" s="98"/>
      <c r="C1428" s="98"/>
      <c r="D1428" s="98"/>
      <c r="E1428" s="98"/>
    </row>
    <row r="1429" spans="2:5" x14ac:dyDescent="0.4">
      <c r="B1429" s="98"/>
      <c r="C1429" s="98"/>
      <c r="D1429" s="98"/>
      <c r="E1429" s="98"/>
    </row>
    <row r="1430" spans="2:5" x14ac:dyDescent="0.4">
      <c r="B1430" s="98"/>
      <c r="C1430" s="98"/>
      <c r="D1430" s="98"/>
      <c r="E1430" s="98"/>
    </row>
    <row r="1431" spans="2:5" x14ac:dyDescent="0.4">
      <c r="B1431" s="98"/>
      <c r="C1431" s="98"/>
      <c r="D1431" s="98"/>
      <c r="E1431" s="98"/>
    </row>
    <row r="1432" spans="2:5" x14ac:dyDescent="0.4">
      <c r="B1432" s="98"/>
      <c r="C1432" s="98"/>
      <c r="D1432" s="98"/>
      <c r="E1432" s="98"/>
    </row>
    <row r="1433" spans="2:5" x14ac:dyDescent="0.4">
      <c r="B1433" s="98"/>
      <c r="C1433" s="98"/>
      <c r="D1433" s="98"/>
      <c r="E1433" s="98"/>
    </row>
    <row r="1434" spans="2:5" x14ac:dyDescent="0.4">
      <c r="B1434" s="98"/>
      <c r="C1434" s="98"/>
      <c r="D1434" s="98"/>
      <c r="E1434" s="98"/>
    </row>
    <row r="1435" spans="2:5" x14ac:dyDescent="0.4">
      <c r="B1435" s="98"/>
      <c r="C1435" s="98"/>
      <c r="D1435" s="98"/>
      <c r="E1435" s="98"/>
    </row>
    <row r="1436" spans="2:5" x14ac:dyDescent="0.4">
      <c r="B1436" s="98"/>
      <c r="C1436" s="98"/>
      <c r="D1436" s="98"/>
      <c r="E1436" s="98"/>
    </row>
    <row r="1437" spans="2:5" x14ac:dyDescent="0.4">
      <c r="B1437" s="98"/>
      <c r="C1437" s="98"/>
      <c r="D1437" s="98"/>
      <c r="E1437" s="98"/>
    </row>
    <row r="1438" spans="2:5" x14ac:dyDescent="0.4">
      <c r="B1438" s="98"/>
      <c r="C1438" s="98"/>
      <c r="D1438" s="98"/>
      <c r="E1438" s="98"/>
    </row>
    <row r="1439" spans="2:5" x14ac:dyDescent="0.4">
      <c r="B1439" s="98"/>
      <c r="C1439" s="98"/>
      <c r="D1439" s="98"/>
      <c r="E1439" s="98"/>
    </row>
    <row r="1440" spans="2:5" x14ac:dyDescent="0.4">
      <c r="B1440" s="98"/>
      <c r="C1440" s="98"/>
      <c r="D1440" s="98"/>
      <c r="E1440" s="98"/>
    </row>
    <row r="1441" spans="2:5" x14ac:dyDescent="0.4">
      <c r="B1441" s="98"/>
      <c r="C1441" s="98"/>
      <c r="D1441" s="98"/>
      <c r="E1441" s="98"/>
    </row>
    <row r="1442" spans="2:5" x14ac:dyDescent="0.4">
      <c r="B1442" s="98"/>
      <c r="C1442" s="98"/>
      <c r="D1442" s="98"/>
      <c r="E1442" s="98"/>
    </row>
    <row r="1443" spans="2:5" x14ac:dyDescent="0.4">
      <c r="B1443" s="98"/>
      <c r="C1443" s="98"/>
      <c r="D1443" s="98"/>
      <c r="E1443" s="98"/>
    </row>
    <row r="1444" spans="2:5" x14ac:dyDescent="0.4">
      <c r="B1444" s="98"/>
      <c r="C1444" s="98"/>
      <c r="D1444" s="98"/>
      <c r="E1444" s="98"/>
    </row>
    <row r="1445" spans="2:5" x14ac:dyDescent="0.4">
      <c r="B1445" s="98"/>
      <c r="C1445" s="98"/>
      <c r="D1445" s="98"/>
      <c r="E1445" s="98"/>
    </row>
    <row r="1446" spans="2:5" x14ac:dyDescent="0.4">
      <c r="B1446" s="98"/>
      <c r="C1446" s="98"/>
      <c r="D1446" s="98"/>
      <c r="E1446" s="98"/>
    </row>
    <row r="1447" spans="2:5" x14ac:dyDescent="0.4">
      <c r="B1447" s="98"/>
      <c r="C1447" s="98"/>
      <c r="D1447" s="98"/>
      <c r="E1447" s="98"/>
    </row>
    <row r="1448" spans="2:5" x14ac:dyDescent="0.4">
      <c r="B1448" s="98"/>
      <c r="C1448" s="98"/>
      <c r="D1448" s="98"/>
      <c r="E1448" s="98"/>
    </row>
    <row r="1449" spans="2:5" x14ac:dyDescent="0.4">
      <c r="B1449" s="98"/>
      <c r="C1449" s="98"/>
      <c r="D1449" s="98"/>
      <c r="E1449" s="98"/>
    </row>
    <row r="1450" spans="2:5" x14ac:dyDescent="0.4">
      <c r="B1450" s="98"/>
      <c r="C1450" s="98"/>
      <c r="D1450" s="98"/>
      <c r="E1450" s="98"/>
    </row>
    <row r="1451" spans="2:5" x14ac:dyDescent="0.4">
      <c r="B1451" s="98"/>
      <c r="C1451" s="98"/>
      <c r="D1451" s="98"/>
      <c r="E1451" s="98"/>
    </row>
    <row r="1452" spans="2:5" x14ac:dyDescent="0.4">
      <c r="B1452" s="98"/>
      <c r="C1452" s="98"/>
      <c r="D1452" s="98"/>
      <c r="E1452" s="98"/>
    </row>
    <row r="1453" spans="2:5" x14ac:dyDescent="0.4">
      <c r="B1453" s="98"/>
      <c r="C1453" s="98"/>
      <c r="D1453" s="98"/>
      <c r="E1453" s="98"/>
    </row>
    <row r="1454" spans="2:5" x14ac:dyDescent="0.4">
      <c r="B1454" s="98"/>
      <c r="C1454" s="98"/>
      <c r="D1454" s="98"/>
      <c r="E1454" s="98"/>
    </row>
    <row r="1455" spans="2:5" x14ac:dyDescent="0.4">
      <c r="B1455" s="98"/>
      <c r="C1455" s="98"/>
      <c r="D1455" s="98"/>
      <c r="E1455" s="98"/>
    </row>
    <row r="1456" spans="2:5" x14ac:dyDescent="0.4">
      <c r="B1456" s="98"/>
      <c r="C1456" s="98"/>
      <c r="D1456" s="98"/>
      <c r="E1456" s="98"/>
    </row>
    <row r="1457" spans="2:5" x14ac:dyDescent="0.4">
      <c r="B1457" s="98"/>
      <c r="C1457" s="98"/>
      <c r="D1457" s="98"/>
      <c r="E1457" s="98"/>
    </row>
    <row r="1458" spans="2:5" x14ac:dyDescent="0.4">
      <c r="B1458" s="98"/>
      <c r="C1458" s="98"/>
      <c r="D1458" s="98"/>
      <c r="E1458" s="98"/>
    </row>
    <row r="1459" spans="2:5" x14ac:dyDescent="0.4">
      <c r="B1459" s="98"/>
      <c r="C1459" s="98"/>
      <c r="D1459" s="98"/>
      <c r="E1459" s="98"/>
    </row>
    <row r="1460" spans="2:5" x14ac:dyDescent="0.4">
      <c r="B1460" s="98"/>
      <c r="C1460" s="98"/>
      <c r="D1460" s="98"/>
      <c r="E1460" s="98"/>
    </row>
    <row r="1461" spans="2:5" x14ac:dyDescent="0.4">
      <c r="B1461" s="98"/>
      <c r="C1461" s="98"/>
      <c r="D1461" s="98"/>
      <c r="E1461" s="98"/>
    </row>
    <row r="1462" spans="2:5" x14ac:dyDescent="0.4">
      <c r="B1462" s="98"/>
      <c r="C1462" s="98"/>
      <c r="D1462" s="98"/>
      <c r="E1462" s="98"/>
    </row>
    <row r="1463" spans="2:5" x14ac:dyDescent="0.4">
      <c r="B1463" s="98"/>
      <c r="C1463" s="98"/>
      <c r="D1463" s="98"/>
      <c r="E1463" s="98"/>
    </row>
    <row r="1464" spans="2:5" x14ac:dyDescent="0.4">
      <c r="B1464" s="98"/>
      <c r="C1464" s="98"/>
      <c r="D1464" s="98"/>
      <c r="E1464" s="98"/>
    </row>
    <row r="1465" spans="2:5" x14ac:dyDescent="0.4">
      <c r="B1465" s="98"/>
      <c r="C1465" s="98"/>
      <c r="D1465" s="98"/>
      <c r="E1465" s="98"/>
    </row>
    <row r="1466" spans="2:5" x14ac:dyDescent="0.4">
      <c r="B1466" s="98"/>
      <c r="C1466" s="98"/>
      <c r="D1466" s="98"/>
      <c r="E1466" s="98"/>
    </row>
    <row r="1467" spans="2:5" x14ac:dyDescent="0.4">
      <c r="B1467" s="98"/>
      <c r="C1467" s="98"/>
      <c r="D1467" s="98"/>
      <c r="E1467" s="98"/>
    </row>
    <row r="1468" spans="2:5" x14ac:dyDescent="0.4">
      <c r="B1468" s="98"/>
      <c r="C1468" s="98"/>
      <c r="D1468" s="98"/>
      <c r="E1468" s="98"/>
    </row>
    <row r="1469" spans="2:5" x14ac:dyDescent="0.4">
      <c r="B1469" s="98"/>
      <c r="C1469" s="98"/>
      <c r="D1469" s="98"/>
      <c r="E1469" s="98"/>
    </row>
    <row r="1470" spans="2:5" x14ac:dyDescent="0.4">
      <c r="B1470" s="98"/>
      <c r="C1470" s="98"/>
      <c r="D1470" s="98"/>
      <c r="E1470" s="98"/>
    </row>
    <row r="1471" spans="2:5" x14ac:dyDescent="0.4">
      <c r="B1471" s="98"/>
      <c r="C1471" s="98"/>
      <c r="D1471" s="98"/>
      <c r="E1471" s="98"/>
    </row>
    <row r="1472" spans="2:5" x14ac:dyDescent="0.4">
      <c r="B1472" s="98"/>
      <c r="C1472" s="98"/>
      <c r="D1472" s="98"/>
      <c r="E1472" s="98"/>
    </row>
    <row r="1473" spans="2:5" x14ac:dyDescent="0.4">
      <c r="B1473" s="98"/>
      <c r="C1473" s="98"/>
      <c r="D1473" s="98"/>
      <c r="E1473" s="98"/>
    </row>
    <row r="1474" spans="2:5" x14ac:dyDescent="0.4">
      <c r="B1474" s="98"/>
      <c r="C1474" s="98"/>
      <c r="D1474" s="98"/>
      <c r="E1474" s="98"/>
    </row>
    <row r="1475" spans="2:5" x14ac:dyDescent="0.4">
      <c r="B1475" s="98"/>
      <c r="C1475" s="98"/>
      <c r="D1475" s="98"/>
      <c r="E1475" s="98"/>
    </row>
    <row r="1476" spans="2:5" x14ac:dyDescent="0.4">
      <c r="B1476" s="98"/>
      <c r="C1476" s="98"/>
      <c r="D1476" s="98"/>
      <c r="E1476" s="98"/>
    </row>
  </sheetData>
  <mergeCells count="1469">
    <mergeCell ref="B3:B6"/>
    <mergeCell ref="E3:E6"/>
    <mergeCell ref="C2:D2"/>
    <mergeCell ref="B8:E8"/>
    <mergeCell ref="B9:E9"/>
    <mergeCell ref="B10:E10"/>
    <mergeCell ref="B29:E29"/>
    <mergeCell ref="B30:E30"/>
    <mergeCell ref="B31:E31"/>
    <mergeCell ref="B32:E32"/>
    <mergeCell ref="B23:E23"/>
    <mergeCell ref="B24:E24"/>
    <mergeCell ref="B25:E25"/>
    <mergeCell ref="B26:E26"/>
    <mergeCell ref="B27:E27"/>
    <mergeCell ref="B28:E28"/>
    <mergeCell ref="B17:E17"/>
    <mergeCell ref="B18:E18"/>
    <mergeCell ref="B19:E19"/>
    <mergeCell ref="B20:E20"/>
    <mergeCell ref="B21:E21"/>
    <mergeCell ref="B22:E22"/>
    <mergeCell ref="B11:E11"/>
    <mergeCell ref="B12:E12"/>
    <mergeCell ref="B14:E14"/>
    <mergeCell ref="B13:E13"/>
    <mergeCell ref="B15:E15"/>
    <mergeCell ref="B16:E16"/>
    <mergeCell ref="B50:E50"/>
    <mergeCell ref="B52:E52"/>
    <mergeCell ref="B53:E53"/>
    <mergeCell ref="B45:E45"/>
    <mergeCell ref="B46:E46"/>
    <mergeCell ref="B47:E47"/>
    <mergeCell ref="B48:E48"/>
    <mergeCell ref="B49:E49"/>
    <mergeCell ref="B39:E39"/>
    <mergeCell ref="B40:E40"/>
    <mergeCell ref="B41:E41"/>
    <mergeCell ref="B42:E42"/>
    <mergeCell ref="B43:E43"/>
    <mergeCell ref="B44:E44"/>
    <mergeCell ref="B33:E33"/>
    <mergeCell ref="B34:E34"/>
    <mergeCell ref="B35:E35"/>
    <mergeCell ref="B36:E36"/>
    <mergeCell ref="B37:E37"/>
    <mergeCell ref="B38:E38"/>
    <mergeCell ref="B68:E68"/>
    <mergeCell ref="B69:E69"/>
    <mergeCell ref="B71:E71"/>
    <mergeCell ref="B70:E70"/>
    <mergeCell ref="B60:E60"/>
    <mergeCell ref="B62:E62"/>
    <mergeCell ref="B64:E64"/>
    <mergeCell ref="B65:E65"/>
    <mergeCell ref="B66:E66"/>
    <mergeCell ref="B67:E67"/>
    <mergeCell ref="B54:E54"/>
    <mergeCell ref="B55:E55"/>
    <mergeCell ref="B56:E56"/>
    <mergeCell ref="B57:E57"/>
    <mergeCell ref="B58:E58"/>
    <mergeCell ref="B59:E59"/>
    <mergeCell ref="B51:E51"/>
    <mergeCell ref="B84:E84"/>
    <mergeCell ref="B85:E85"/>
    <mergeCell ref="B86:E86"/>
    <mergeCell ref="B87:E87"/>
    <mergeCell ref="B88:E88"/>
    <mergeCell ref="B89:E89"/>
    <mergeCell ref="B78:E78"/>
    <mergeCell ref="B79:E79"/>
    <mergeCell ref="B80:E80"/>
    <mergeCell ref="B81:E81"/>
    <mergeCell ref="B82:E82"/>
    <mergeCell ref="B83:E83"/>
    <mergeCell ref="B72:E72"/>
    <mergeCell ref="B73:E73"/>
    <mergeCell ref="B74:E74"/>
    <mergeCell ref="B75:E75"/>
    <mergeCell ref="B76:E76"/>
    <mergeCell ref="B77:E77"/>
    <mergeCell ref="B107:E107"/>
    <mergeCell ref="B108:E108"/>
    <mergeCell ref="B109:E109"/>
    <mergeCell ref="B110:E110"/>
    <mergeCell ref="B111:E111"/>
    <mergeCell ref="B112:E112"/>
    <mergeCell ref="B102:E102"/>
    <mergeCell ref="B103:E103"/>
    <mergeCell ref="B104:E104"/>
    <mergeCell ref="B105:E105"/>
    <mergeCell ref="B106:E106"/>
    <mergeCell ref="B97:E97"/>
    <mergeCell ref="B98:E98"/>
    <mergeCell ref="B99:E99"/>
    <mergeCell ref="B100:E100"/>
    <mergeCell ref="B101:E101"/>
    <mergeCell ref="B90:E90"/>
    <mergeCell ref="B91:E91"/>
    <mergeCell ref="B92:E92"/>
    <mergeCell ref="B93:E93"/>
    <mergeCell ref="B95:E95"/>
    <mergeCell ref="B96:E96"/>
    <mergeCell ref="B125:E125"/>
    <mergeCell ref="B126:E126"/>
    <mergeCell ref="B127:E127"/>
    <mergeCell ref="B128:E128"/>
    <mergeCell ref="B129:E129"/>
    <mergeCell ref="B119:E119"/>
    <mergeCell ref="B120:E120"/>
    <mergeCell ref="B121:E121"/>
    <mergeCell ref="B122:E122"/>
    <mergeCell ref="B123:E123"/>
    <mergeCell ref="B124:E124"/>
    <mergeCell ref="B113:E113"/>
    <mergeCell ref="B114:E114"/>
    <mergeCell ref="B115:E115"/>
    <mergeCell ref="B116:E116"/>
    <mergeCell ref="B117:E117"/>
    <mergeCell ref="B118:E118"/>
    <mergeCell ref="B142:E142"/>
    <mergeCell ref="B143:E143"/>
    <mergeCell ref="B144:E144"/>
    <mergeCell ref="B145:E145"/>
    <mergeCell ref="B146:E146"/>
    <mergeCell ref="B147:E147"/>
    <mergeCell ref="B136:E136"/>
    <mergeCell ref="B137:E137"/>
    <mergeCell ref="B138:E138"/>
    <mergeCell ref="B139:E139"/>
    <mergeCell ref="B140:E140"/>
    <mergeCell ref="B141:E141"/>
    <mergeCell ref="B130:E130"/>
    <mergeCell ref="B131:E131"/>
    <mergeCell ref="B132:E132"/>
    <mergeCell ref="B133:E133"/>
    <mergeCell ref="B134:E134"/>
    <mergeCell ref="B135:E135"/>
    <mergeCell ref="B160:E160"/>
    <mergeCell ref="B161:E161"/>
    <mergeCell ref="B162:E162"/>
    <mergeCell ref="B163:E163"/>
    <mergeCell ref="B164:E164"/>
    <mergeCell ref="B165:E165"/>
    <mergeCell ref="B154:E154"/>
    <mergeCell ref="B155:E155"/>
    <mergeCell ref="B156:E156"/>
    <mergeCell ref="B157:E157"/>
    <mergeCell ref="B158:E158"/>
    <mergeCell ref="B159:E159"/>
    <mergeCell ref="B148:E148"/>
    <mergeCell ref="B149:E149"/>
    <mergeCell ref="B150:E150"/>
    <mergeCell ref="B151:E151"/>
    <mergeCell ref="B152:E152"/>
    <mergeCell ref="B153:E153"/>
    <mergeCell ref="B178:E178"/>
    <mergeCell ref="B179:E179"/>
    <mergeCell ref="B180:E180"/>
    <mergeCell ref="B181:E181"/>
    <mergeCell ref="B182:E182"/>
    <mergeCell ref="B183:E183"/>
    <mergeCell ref="B172:E172"/>
    <mergeCell ref="B173:E173"/>
    <mergeCell ref="B174:E174"/>
    <mergeCell ref="B175:E175"/>
    <mergeCell ref="B176:E176"/>
    <mergeCell ref="B177:E177"/>
    <mergeCell ref="B166:E166"/>
    <mergeCell ref="B167:E167"/>
    <mergeCell ref="B168:E168"/>
    <mergeCell ref="B169:E169"/>
    <mergeCell ref="B170:E170"/>
    <mergeCell ref="B171:E171"/>
    <mergeCell ref="B196:E196"/>
    <mergeCell ref="B197:E197"/>
    <mergeCell ref="B198:E198"/>
    <mergeCell ref="B199:E199"/>
    <mergeCell ref="B200:E200"/>
    <mergeCell ref="B201:E201"/>
    <mergeCell ref="B190:E190"/>
    <mergeCell ref="B191:E191"/>
    <mergeCell ref="B192:E192"/>
    <mergeCell ref="B193:E193"/>
    <mergeCell ref="B194:E194"/>
    <mergeCell ref="B195:E195"/>
    <mergeCell ref="B184:E184"/>
    <mergeCell ref="B185:E185"/>
    <mergeCell ref="B186:E186"/>
    <mergeCell ref="B187:E187"/>
    <mergeCell ref="B188:E188"/>
    <mergeCell ref="B189:E189"/>
    <mergeCell ref="B214:E214"/>
    <mergeCell ref="B215:E215"/>
    <mergeCell ref="B216:E216"/>
    <mergeCell ref="B217:E217"/>
    <mergeCell ref="B218:E218"/>
    <mergeCell ref="B219:E219"/>
    <mergeCell ref="B208:E208"/>
    <mergeCell ref="B209:E209"/>
    <mergeCell ref="B210:E210"/>
    <mergeCell ref="B211:E211"/>
    <mergeCell ref="B212:E212"/>
    <mergeCell ref="B213:E213"/>
    <mergeCell ref="B202:E202"/>
    <mergeCell ref="B203:E203"/>
    <mergeCell ref="B204:E204"/>
    <mergeCell ref="B205:E205"/>
    <mergeCell ref="B206:E206"/>
    <mergeCell ref="B207:E207"/>
    <mergeCell ref="B232:E232"/>
    <mergeCell ref="B233:E233"/>
    <mergeCell ref="B234:E234"/>
    <mergeCell ref="B235:E235"/>
    <mergeCell ref="B236:E236"/>
    <mergeCell ref="B237:E237"/>
    <mergeCell ref="B226:E226"/>
    <mergeCell ref="B227:E227"/>
    <mergeCell ref="B228:E228"/>
    <mergeCell ref="B229:E229"/>
    <mergeCell ref="B230:E230"/>
    <mergeCell ref="B231:E231"/>
    <mergeCell ref="B220:E220"/>
    <mergeCell ref="B221:E221"/>
    <mergeCell ref="B222:E222"/>
    <mergeCell ref="B223:E223"/>
    <mergeCell ref="B224:E224"/>
    <mergeCell ref="B225:E225"/>
    <mergeCell ref="B250:E250"/>
    <mergeCell ref="B251:E251"/>
    <mergeCell ref="B252:E252"/>
    <mergeCell ref="B254:E254"/>
    <mergeCell ref="B255:E255"/>
    <mergeCell ref="B256:E256"/>
    <mergeCell ref="B244:E244"/>
    <mergeCell ref="B245:E245"/>
    <mergeCell ref="B246:E246"/>
    <mergeCell ref="B247:E247"/>
    <mergeCell ref="B248:E248"/>
    <mergeCell ref="B249:E249"/>
    <mergeCell ref="B238:E238"/>
    <mergeCell ref="B239:E239"/>
    <mergeCell ref="B240:E240"/>
    <mergeCell ref="B241:E241"/>
    <mergeCell ref="B242:E242"/>
    <mergeCell ref="B243:E243"/>
    <mergeCell ref="B269:E269"/>
    <mergeCell ref="B270:E270"/>
    <mergeCell ref="B271:E271"/>
    <mergeCell ref="B272:E272"/>
    <mergeCell ref="B273:E273"/>
    <mergeCell ref="B274:E274"/>
    <mergeCell ref="B263:E263"/>
    <mergeCell ref="B264:E264"/>
    <mergeCell ref="B265:E265"/>
    <mergeCell ref="B266:E266"/>
    <mergeCell ref="B267:E267"/>
    <mergeCell ref="B268:E268"/>
    <mergeCell ref="B257:E257"/>
    <mergeCell ref="B258:E258"/>
    <mergeCell ref="B259:E259"/>
    <mergeCell ref="B260:E260"/>
    <mergeCell ref="B261:E261"/>
    <mergeCell ref="B262:E262"/>
    <mergeCell ref="B287:E287"/>
    <mergeCell ref="B288:E288"/>
    <mergeCell ref="B289:E289"/>
    <mergeCell ref="B290:E290"/>
    <mergeCell ref="B291:E291"/>
    <mergeCell ref="B292:E292"/>
    <mergeCell ref="B281:E281"/>
    <mergeCell ref="B282:E282"/>
    <mergeCell ref="B283:E283"/>
    <mergeCell ref="B284:E284"/>
    <mergeCell ref="B286:E286"/>
    <mergeCell ref="B275:E275"/>
    <mergeCell ref="B276:E276"/>
    <mergeCell ref="B277:E277"/>
    <mergeCell ref="B278:E278"/>
    <mergeCell ref="B279:E279"/>
    <mergeCell ref="B280:E280"/>
    <mergeCell ref="B305:E305"/>
    <mergeCell ref="B306:E306"/>
    <mergeCell ref="B307:E307"/>
    <mergeCell ref="B308:E308"/>
    <mergeCell ref="B309:E309"/>
    <mergeCell ref="B310:E310"/>
    <mergeCell ref="B299:E299"/>
    <mergeCell ref="B300:E300"/>
    <mergeCell ref="B301:E301"/>
    <mergeCell ref="B302:E302"/>
    <mergeCell ref="B303:E303"/>
    <mergeCell ref="B304:E304"/>
    <mergeCell ref="B293:E293"/>
    <mergeCell ref="B294:E294"/>
    <mergeCell ref="B295:E295"/>
    <mergeCell ref="B296:E296"/>
    <mergeCell ref="B297:E297"/>
    <mergeCell ref="B298:E298"/>
    <mergeCell ref="B322:E322"/>
    <mergeCell ref="B323:E323"/>
    <mergeCell ref="B324:E324"/>
    <mergeCell ref="B325:E325"/>
    <mergeCell ref="B326:E326"/>
    <mergeCell ref="B327:E327"/>
    <mergeCell ref="B316:E316"/>
    <mergeCell ref="B317:E317"/>
    <mergeCell ref="B318:E318"/>
    <mergeCell ref="B319:E319"/>
    <mergeCell ref="B320:E320"/>
    <mergeCell ref="B321:E321"/>
    <mergeCell ref="B311:E311"/>
    <mergeCell ref="B312:E312"/>
    <mergeCell ref="B313:E313"/>
    <mergeCell ref="B314:E314"/>
    <mergeCell ref="B315:E315"/>
    <mergeCell ref="B340:E340"/>
    <mergeCell ref="B341:E341"/>
    <mergeCell ref="B342:E342"/>
    <mergeCell ref="B343:E343"/>
    <mergeCell ref="B344:E344"/>
    <mergeCell ref="B345:E345"/>
    <mergeCell ref="B334:E334"/>
    <mergeCell ref="B335:E335"/>
    <mergeCell ref="B336:E336"/>
    <mergeCell ref="B337:E337"/>
    <mergeCell ref="B338:E338"/>
    <mergeCell ref="B339:E339"/>
    <mergeCell ref="B328:E328"/>
    <mergeCell ref="B329:E329"/>
    <mergeCell ref="B330:E330"/>
    <mergeCell ref="B331:E331"/>
    <mergeCell ref="B332:E332"/>
    <mergeCell ref="B333:E333"/>
    <mergeCell ref="B358:E358"/>
    <mergeCell ref="B359:E359"/>
    <mergeCell ref="B360:E360"/>
    <mergeCell ref="B361:E361"/>
    <mergeCell ref="B362:E362"/>
    <mergeCell ref="B363:E363"/>
    <mergeCell ref="B352:E352"/>
    <mergeCell ref="B353:E353"/>
    <mergeCell ref="B354:E354"/>
    <mergeCell ref="B355:E355"/>
    <mergeCell ref="B356:E356"/>
    <mergeCell ref="B357:E357"/>
    <mergeCell ref="B346:E346"/>
    <mergeCell ref="B347:E347"/>
    <mergeCell ref="B348:E348"/>
    <mergeCell ref="B349:E349"/>
    <mergeCell ref="B350:E350"/>
    <mergeCell ref="B351:E351"/>
    <mergeCell ref="B376:E376"/>
    <mergeCell ref="B377:E377"/>
    <mergeCell ref="B378:E378"/>
    <mergeCell ref="B379:E379"/>
    <mergeCell ref="B380:E380"/>
    <mergeCell ref="B381:E381"/>
    <mergeCell ref="B370:E370"/>
    <mergeCell ref="B371:E371"/>
    <mergeCell ref="B372:E372"/>
    <mergeCell ref="B373:E373"/>
    <mergeCell ref="B374:E374"/>
    <mergeCell ref="B375:E375"/>
    <mergeCell ref="B364:E364"/>
    <mergeCell ref="B365:E365"/>
    <mergeCell ref="B366:E366"/>
    <mergeCell ref="B367:E367"/>
    <mergeCell ref="B368:E368"/>
    <mergeCell ref="B369:E369"/>
    <mergeCell ref="B394:E394"/>
    <mergeCell ref="B395:E395"/>
    <mergeCell ref="B396:E396"/>
    <mergeCell ref="B397:E397"/>
    <mergeCell ref="B398:E398"/>
    <mergeCell ref="B399:E399"/>
    <mergeCell ref="B388:E388"/>
    <mergeCell ref="B389:E389"/>
    <mergeCell ref="B390:E390"/>
    <mergeCell ref="B391:E391"/>
    <mergeCell ref="B392:E392"/>
    <mergeCell ref="B393:E393"/>
    <mergeCell ref="B382:E382"/>
    <mergeCell ref="B383:E383"/>
    <mergeCell ref="B384:E384"/>
    <mergeCell ref="B385:E385"/>
    <mergeCell ref="B386:E386"/>
    <mergeCell ref="B387:E387"/>
    <mergeCell ref="B412:E412"/>
    <mergeCell ref="B413:E413"/>
    <mergeCell ref="B414:E414"/>
    <mergeCell ref="B415:E415"/>
    <mergeCell ref="B416:E416"/>
    <mergeCell ref="B417:E417"/>
    <mergeCell ref="B406:E406"/>
    <mergeCell ref="B407:E407"/>
    <mergeCell ref="B408:E408"/>
    <mergeCell ref="B409:E409"/>
    <mergeCell ref="B410:E410"/>
    <mergeCell ref="B411:E411"/>
    <mergeCell ref="B400:E400"/>
    <mergeCell ref="B401:E401"/>
    <mergeCell ref="B402:E402"/>
    <mergeCell ref="B403:E403"/>
    <mergeCell ref="B404:E404"/>
    <mergeCell ref="B405:E405"/>
    <mergeCell ref="B430:E430"/>
    <mergeCell ref="B431:E431"/>
    <mergeCell ref="B432:E432"/>
    <mergeCell ref="B433:E433"/>
    <mergeCell ref="B434:E434"/>
    <mergeCell ref="B435:E435"/>
    <mergeCell ref="B424:E424"/>
    <mergeCell ref="B425:E425"/>
    <mergeCell ref="B426:E426"/>
    <mergeCell ref="B427:E427"/>
    <mergeCell ref="B428:E428"/>
    <mergeCell ref="B429:E429"/>
    <mergeCell ref="B418:E418"/>
    <mergeCell ref="B419:E419"/>
    <mergeCell ref="B420:E420"/>
    <mergeCell ref="B421:E421"/>
    <mergeCell ref="B422:E422"/>
    <mergeCell ref="B423:E423"/>
    <mergeCell ref="B448:E448"/>
    <mergeCell ref="B449:E449"/>
    <mergeCell ref="B450:E450"/>
    <mergeCell ref="B451:E451"/>
    <mergeCell ref="B452:E452"/>
    <mergeCell ref="B453:E453"/>
    <mergeCell ref="B442:E442"/>
    <mergeCell ref="B443:E443"/>
    <mergeCell ref="B444:E444"/>
    <mergeCell ref="B445:E445"/>
    <mergeCell ref="B446:E446"/>
    <mergeCell ref="B447:E447"/>
    <mergeCell ref="B436:E436"/>
    <mergeCell ref="B437:E437"/>
    <mergeCell ref="B438:E438"/>
    <mergeCell ref="B439:E439"/>
    <mergeCell ref="B440:E440"/>
    <mergeCell ref="B441:E441"/>
    <mergeCell ref="B466:E466"/>
    <mergeCell ref="B467:E467"/>
    <mergeCell ref="B468:E468"/>
    <mergeCell ref="B469:E469"/>
    <mergeCell ref="B470:E470"/>
    <mergeCell ref="B471:E471"/>
    <mergeCell ref="B460:E460"/>
    <mergeCell ref="B461:E461"/>
    <mergeCell ref="B462:E462"/>
    <mergeCell ref="B463:E463"/>
    <mergeCell ref="B464:E464"/>
    <mergeCell ref="B465:E465"/>
    <mergeCell ref="B454:E454"/>
    <mergeCell ref="B455:E455"/>
    <mergeCell ref="B456:E456"/>
    <mergeCell ref="B457:E457"/>
    <mergeCell ref="B458:E458"/>
    <mergeCell ref="B459:E459"/>
    <mergeCell ref="B484:E484"/>
    <mergeCell ref="B485:E485"/>
    <mergeCell ref="B486:E486"/>
    <mergeCell ref="B487:E487"/>
    <mergeCell ref="B488:E488"/>
    <mergeCell ref="B489:E489"/>
    <mergeCell ref="B478:E478"/>
    <mergeCell ref="B479:E479"/>
    <mergeCell ref="B480:E480"/>
    <mergeCell ref="B481:E481"/>
    <mergeCell ref="B482:E482"/>
    <mergeCell ref="B483:E483"/>
    <mergeCell ref="B472:E472"/>
    <mergeCell ref="B473:E473"/>
    <mergeCell ref="B474:E474"/>
    <mergeCell ref="B475:E475"/>
    <mergeCell ref="B476:E476"/>
    <mergeCell ref="B477:E477"/>
    <mergeCell ref="B502:E502"/>
    <mergeCell ref="B503:E503"/>
    <mergeCell ref="B504:E504"/>
    <mergeCell ref="B505:E505"/>
    <mergeCell ref="B506:E506"/>
    <mergeCell ref="B507:E507"/>
    <mergeCell ref="B496:E496"/>
    <mergeCell ref="B497:E497"/>
    <mergeCell ref="B498:E498"/>
    <mergeCell ref="B499:E499"/>
    <mergeCell ref="B500:E500"/>
    <mergeCell ref="B501:E501"/>
    <mergeCell ref="B490:E490"/>
    <mergeCell ref="B491:E491"/>
    <mergeCell ref="B492:E492"/>
    <mergeCell ref="B493:E493"/>
    <mergeCell ref="B494:E494"/>
    <mergeCell ref="B495:E495"/>
    <mergeCell ref="B520:E520"/>
    <mergeCell ref="B521:E521"/>
    <mergeCell ref="B522:E522"/>
    <mergeCell ref="B523:E523"/>
    <mergeCell ref="B524:E524"/>
    <mergeCell ref="B525:E525"/>
    <mergeCell ref="B514:E514"/>
    <mergeCell ref="B515:E515"/>
    <mergeCell ref="B516:E516"/>
    <mergeCell ref="B517:E517"/>
    <mergeCell ref="B518:E518"/>
    <mergeCell ref="B519:E519"/>
    <mergeCell ref="B508:E508"/>
    <mergeCell ref="B509:E509"/>
    <mergeCell ref="B510:E510"/>
    <mergeCell ref="B511:E511"/>
    <mergeCell ref="B512:E512"/>
    <mergeCell ref="B513:E513"/>
    <mergeCell ref="B538:E538"/>
    <mergeCell ref="B539:E539"/>
    <mergeCell ref="B540:E540"/>
    <mergeCell ref="B541:E541"/>
    <mergeCell ref="B542:E542"/>
    <mergeCell ref="B543:E543"/>
    <mergeCell ref="B532:E532"/>
    <mergeCell ref="B533:E533"/>
    <mergeCell ref="B534:E534"/>
    <mergeCell ref="B535:E535"/>
    <mergeCell ref="B536:E536"/>
    <mergeCell ref="B537:E537"/>
    <mergeCell ref="B526:E526"/>
    <mergeCell ref="B527:E527"/>
    <mergeCell ref="B528:E528"/>
    <mergeCell ref="B529:E529"/>
    <mergeCell ref="B530:E530"/>
    <mergeCell ref="B531:E531"/>
    <mergeCell ref="B556:E556"/>
    <mergeCell ref="B557:E557"/>
    <mergeCell ref="B558:E558"/>
    <mergeCell ref="B559:E559"/>
    <mergeCell ref="B560:E560"/>
    <mergeCell ref="B561:E561"/>
    <mergeCell ref="B550:E550"/>
    <mergeCell ref="B551:E551"/>
    <mergeCell ref="B552:E552"/>
    <mergeCell ref="B553:E553"/>
    <mergeCell ref="B554:E554"/>
    <mergeCell ref="B555:E555"/>
    <mergeCell ref="B544:E544"/>
    <mergeCell ref="B545:E545"/>
    <mergeCell ref="B546:E546"/>
    <mergeCell ref="B547:E547"/>
    <mergeCell ref="B548:E548"/>
    <mergeCell ref="B549:E549"/>
    <mergeCell ref="B574:E574"/>
    <mergeCell ref="B575:E575"/>
    <mergeCell ref="B576:E576"/>
    <mergeCell ref="B577:E577"/>
    <mergeCell ref="B578:E578"/>
    <mergeCell ref="B579:E579"/>
    <mergeCell ref="B568:E568"/>
    <mergeCell ref="B569:E569"/>
    <mergeCell ref="B570:E570"/>
    <mergeCell ref="B571:E571"/>
    <mergeCell ref="B572:E572"/>
    <mergeCell ref="B573:E573"/>
    <mergeCell ref="B562:E562"/>
    <mergeCell ref="B563:E563"/>
    <mergeCell ref="B564:E564"/>
    <mergeCell ref="B565:E565"/>
    <mergeCell ref="B566:E566"/>
    <mergeCell ref="B567:E567"/>
    <mergeCell ref="B592:E592"/>
    <mergeCell ref="B593:E593"/>
    <mergeCell ref="B594:E594"/>
    <mergeCell ref="B595:E595"/>
    <mergeCell ref="B596:E596"/>
    <mergeCell ref="B597:E597"/>
    <mergeCell ref="B586:E586"/>
    <mergeCell ref="B587:E587"/>
    <mergeCell ref="B588:E588"/>
    <mergeCell ref="B589:E589"/>
    <mergeCell ref="B590:E590"/>
    <mergeCell ref="B591:E591"/>
    <mergeCell ref="B580:E580"/>
    <mergeCell ref="B581:E581"/>
    <mergeCell ref="B582:E582"/>
    <mergeCell ref="B583:E583"/>
    <mergeCell ref="B584:E584"/>
    <mergeCell ref="B585:E585"/>
    <mergeCell ref="B610:E610"/>
    <mergeCell ref="B611:E611"/>
    <mergeCell ref="B612:E612"/>
    <mergeCell ref="B613:E613"/>
    <mergeCell ref="B614:E614"/>
    <mergeCell ref="B615:E615"/>
    <mergeCell ref="B604:E604"/>
    <mergeCell ref="B605:E605"/>
    <mergeCell ref="B606:E606"/>
    <mergeCell ref="B607:E607"/>
    <mergeCell ref="B608:E608"/>
    <mergeCell ref="B609:E609"/>
    <mergeCell ref="B598:E598"/>
    <mergeCell ref="B599:E599"/>
    <mergeCell ref="B600:E600"/>
    <mergeCell ref="B601:E601"/>
    <mergeCell ref="B602:E602"/>
    <mergeCell ref="B603:E603"/>
    <mergeCell ref="B628:E628"/>
    <mergeCell ref="B629:E629"/>
    <mergeCell ref="B630:E630"/>
    <mergeCell ref="B631:E631"/>
    <mergeCell ref="B632:E632"/>
    <mergeCell ref="B633:E633"/>
    <mergeCell ref="B622:E622"/>
    <mergeCell ref="B623:E623"/>
    <mergeCell ref="B624:E624"/>
    <mergeCell ref="B625:E625"/>
    <mergeCell ref="B626:E626"/>
    <mergeCell ref="B627:E627"/>
    <mergeCell ref="B616:E616"/>
    <mergeCell ref="B617:E617"/>
    <mergeCell ref="B618:E618"/>
    <mergeCell ref="B619:E619"/>
    <mergeCell ref="B620:E620"/>
    <mergeCell ref="B621:E621"/>
    <mergeCell ref="B646:E646"/>
    <mergeCell ref="B647:E647"/>
    <mergeCell ref="B648:E648"/>
    <mergeCell ref="B649:E649"/>
    <mergeCell ref="B650:E650"/>
    <mergeCell ref="B651:E651"/>
    <mergeCell ref="B640:E640"/>
    <mergeCell ref="B641:E641"/>
    <mergeCell ref="B642:E642"/>
    <mergeCell ref="B643:E643"/>
    <mergeCell ref="B644:E644"/>
    <mergeCell ref="B645:E645"/>
    <mergeCell ref="B634:E634"/>
    <mergeCell ref="B635:E635"/>
    <mergeCell ref="B636:E636"/>
    <mergeCell ref="B637:E637"/>
    <mergeCell ref="B638:E638"/>
    <mergeCell ref="B639:E639"/>
    <mergeCell ref="B664:E664"/>
    <mergeCell ref="B665:E665"/>
    <mergeCell ref="B666:E666"/>
    <mergeCell ref="B667:E667"/>
    <mergeCell ref="B668:E668"/>
    <mergeCell ref="B669:E669"/>
    <mergeCell ref="B658:E658"/>
    <mergeCell ref="B659:E659"/>
    <mergeCell ref="B660:E660"/>
    <mergeCell ref="B661:E661"/>
    <mergeCell ref="B662:E662"/>
    <mergeCell ref="B663:E663"/>
    <mergeCell ref="B652:E652"/>
    <mergeCell ref="B653:E653"/>
    <mergeCell ref="B654:E654"/>
    <mergeCell ref="B655:E655"/>
    <mergeCell ref="B656:E656"/>
    <mergeCell ref="B657:E657"/>
    <mergeCell ref="B682:E682"/>
    <mergeCell ref="B683:E683"/>
    <mergeCell ref="B684:E684"/>
    <mergeCell ref="B685:E685"/>
    <mergeCell ref="B686:E686"/>
    <mergeCell ref="B687:E687"/>
    <mergeCell ref="B676:E676"/>
    <mergeCell ref="B677:E677"/>
    <mergeCell ref="B678:E678"/>
    <mergeCell ref="B679:E679"/>
    <mergeCell ref="B680:E680"/>
    <mergeCell ref="B681:E681"/>
    <mergeCell ref="B670:E670"/>
    <mergeCell ref="B671:E671"/>
    <mergeCell ref="B672:E672"/>
    <mergeCell ref="B673:E673"/>
    <mergeCell ref="B674:E674"/>
    <mergeCell ref="B675:E675"/>
    <mergeCell ref="B700:E700"/>
    <mergeCell ref="B701:E701"/>
    <mergeCell ref="B702:E702"/>
    <mergeCell ref="B703:E703"/>
    <mergeCell ref="B704:E704"/>
    <mergeCell ref="B705:E705"/>
    <mergeCell ref="B694:E694"/>
    <mergeCell ref="B695:E695"/>
    <mergeCell ref="B696:E696"/>
    <mergeCell ref="B697:E697"/>
    <mergeCell ref="B698:E698"/>
    <mergeCell ref="B699:E699"/>
    <mergeCell ref="B688:E688"/>
    <mergeCell ref="B689:E689"/>
    <mergeCell ref="B690:E690"/>
    <mergeCell ref="B691:E691"/>
    <mergeCell ref="B692:E692"/>
    <mergeCell ref="B693:E693"/>
    <mergeCell ref="B718:E718"/>
    <mergeCell ref="B719:E719"/>
    <mergeCell ref="B720:E720"/>
    <mergeCell ref="B721:E721"/>
    <mergeCell ref="B722:E722"/>
    <mergeCell ref="B723:E723"/>
    <mergeCell ref="B712:E712"/>
    <mergeCell ref="B713:E713"/>
    <mergeCell ref="B714:E714"/>
    <mergeCell ref="B715:E715"/>
    <mergeCell ref="B716:E716"/>
    <mergeCell ref="B717:E717"/>
    <mergeCell ref="B706:E706"/>
    <mergeCell ref="B707:E707"/>
    <mergeCell ref="B708:E708"/>
    <mergeCell ref="B709:E709"/>
    <mergeCell ref="B710:E710"/>
    <mergeCell ref="B711:E711"/>
    <mergeCell ref="B736:E736"/>
    <mergeCell ref="B737:E737"/>
    <mergeCell ref="B738:E738"/>
    <mergeCell ref="B739:E739"/>
    <mergeCell ref="B740:E740"/>
    <mergeCell ref="B741:E741"/>
    <mergeCell ref="B730:E730"/>
    <mergeCell ref="B731:E731"/>
    <mergeCell ref="B732:E732"/>
    <mergeCell ref="B733:E733"/>
    <mergeCell ref="B734:E734"/>
    <mergeCell ref="B735:E735"/>
    <mergeCell ref="B724:E724"/>
    <mergeCell ref="B725:E725"/>
    <mergeCell ref="B726:E726"/>
    <mergeCell ref="B727:E727"/>
    <mergeCell ref="B728:E728"/>
    <mergeCell ref="B729:E729"/>
    <mergeCell ref="B754:E754"/>
    <mergeCell ref="B755:E755"/>
    <mergeCell ref="B756:E756"/>
    <mergeCell ref="B757:E757"/>
    <mergeCell ref="B758:E758"/>
    <mergeCell ref="B759:E759"/>
    <mergeCell ref="B748:E748"/>
    <mergeCell ref="B749:E749"/>
    <mergeCell ref="B750:E750"/>
    <mergeCell ref="B751:E751"/>
    <mergeCell ref="B752:E752"/>
    <mergeCell ref="B753:E753"/>
    <mergeCell ref="B742:E742"/>
    <mergeCell ref="B743:E743"/>
    <mergeCell ref="B744:E744"/>
    <mergeCell ref="B745:E745"/>
    <mergeCell ref="B746:E746"/>
    <mergeCell ref="B747:E747"/>
    <mergeCell ref="B772:E772"/>
    <mergeCell ref="B773:E773"/>
    <mergeCell ref="B774:E774"/>
    <mergeCell ref="B775:E775"/>
    <mergeCell ref="B776:E776"/>
    <mergeCell ref="B777:E777"/>
    <mergeCell ref="B766:E766"/>
    <mergeCell ref="B767:E767"/>
    <mergeCell ref="B768:E768"/>
    <mergeCell ref="B769:E769"/>
    <mergeCell ref="B770:E770"/>
    <mergeCell ref="B771:E771"/>
    <mergeCell ref="B760:E760"/>
    <mergeCell ref="B761:E761"/>
    <mergeCell ref="B762:E762"/>
    <mergeCell ref="B763:E763"/>
    <mergeCell ref="B764:E764"/>
    <mergeCell ref="B765:E765"/>
    <mergeCell ref="B790:E790"/>
    <mergeCell ref="B791:E791"/>
    <mergeCell ref="B792:E792"/>
    <mergeCell ref="B793:E793"/>
    <mergeCell ref="B794:E794"/>
    <mergeCell ref="B795:E795"/>
    <mergeCell ref="B784:E784"/>
    <mergeCell ref="B785:E785"/>
    <mergeCell ref="B786:E786"/>
    <mergeCell ref="B787:E787"/>
    <mergeCell ref="B788:E788"/>
    <mergeCell ref="B789:E789"/>
    <mergeCell ref="B778:E778"/>
    <mergeCell ref="B779:E779"/>
    <mergeCell ref="B780:E780"/>
    <mergeCell ref="B781:E781"/>
    <mergeCell ref="B782:E782"/>
    <mergeCell ref="B783:E783"/>
    <mergeCell ref="B808:E808"/>
    <mergeCell ref="B809:E809"/>
    <mergeCell ref="B810:E810"/>
    <mergeCell ref="B811:E811"/>
    <mergeCell ref="B812:E812"/>
    <mergeCell ref="B813:E813"/>
    <mergeCell ref="B802:E802"/>
    <mergeCell ref="B803:E803"/>
    <mergeCell ref="B804:E804"/>
    <mergeCell ref="B805:E805"/>
    <mergeCell ref="B806:E806"/>
    <mergeCell ref="B807:E807"/>
    <mergeCell ref="B796:E796"/>
    <mergeCell ref="B797:E797"/>
    <mergeCell ref="B798:E798"/>
    <mergeCell ref="B799:E799"/>
    <mergeCell ref="B800:E800"/>
    <mergeCell ref="B801:E801"/>
    <mergeCell ref="B826:E826"/>
    <mergeCell ref="B827:E827"/>
    <mergeCell ref="B828:E828"/>
    <mergeCell ref="B829:E829"/>
    <mergeCell ref="B830:E830"/>
    <mergeCell ref="B831:E831"/>
    <mergeCell ref="B820:E820"/>
    <mergeCell ref="B821:E821"/>
    <mergeCell ref="B822:E822"/>
    <mergeCell ref="B823:E823"/>
    <mergeCell ref="B824:E824"/>
    <mergeCell ref="B825:E825"/>
    <mergeCell ref="B814:E814"/>
    <mergeCell ref="B815:E815"/>
    <mergeCell ref="B816:E816"/>
    <mergeCell ref="B817:E817"/>
    <mergeCell ref="B818:E818"/>
    <mergeCell ref="B819:E819"/>
    <mergeCell ref="B844:E844"/>
    <mergeCell ref="B845:E845"/>
    <mergeCell ref="B846:E846"/>
    <mergeCell ref="B847:E847"/>
    <mergeCell ref="B848:E848"/>
    <mergeCell ref="B849:E849"/>
    <mergeCell ref="B838:E838"/>
    <mergeCell ref="B839:E839"/>
    <mergeCell ref="B840:E840"/>
    <mergeCell ref="B841:E841"/>
    <mergeCell ref="B842:E842"/>
    <mergeCell ref="B843:E843"/>
    <mergeCell ref="B832:E832"/>
    <mergeCell ref="B833:E833"/>
    <mergeCell ref="B834:E834"/>
    <mergeCell ref="B835:E835"/>
    <mergeCell ref="B836:E836"/>
    <mergeCell ref="B837:E837"/>
    <mergeCell ref="B862:E862"/>
    <mergeCell ref="B863:E863"/>
    <mergeCell ref="B864:E864"/>
    <mergeCell ref="B865:E865"/>
    <mergeCell ref="B866:E866"/>
    <mergeCell ref="B867:E867"/>
    <mergeCell ref="B856:E856"/>
    <mergeCell ref="B857:E857"/>
    <mergeCell ref="B858:E858"/>
    <mergeCell ref="B859:E859"/>
    <mergeCell ref="B860:E860"/>
    <mergeCell ref="B861:E861"/>
    <mergeCell ref="B850:E850"/>
    <mergeCell ref="B851:E851"/>
    <mergeCell ref="B852:E852"/>
    <mergeCell ref="B853:E853"/>
    <mergeCell ref="B854:E854"/>
    <mergeCell ref="B855:E855"/>
    <mergeCell ref="B880:E880"/>
    <mergeCell ref="B881:E881"/>
    <mergeCell ref="B882:E882"/>
    <mergeCell ref="B883:E883"/>
    <mergeCell ref="B884:E884"/>
    <mergeCell ref="B885:E885"/>
    <mergeCell ref="B874:E874"/>
    <mergeCell ref="B875:E875"/>
    <mergeCell ref="B876:E876"/>
    <mergeCell ref="B877:E877"/>
    <mergeCell ref="B878:E878"/>
    <mergeCell ref="B879:E879"/>
    <mergeCell ref="B868:E868"/>
    <mergeCell ref="B869:E869"/>
    <mergeCell ref="B870:E870"/>
    <mergeCell ref="B871:E871"/>
    <mergeCell ref="B872:E872"/>
    <mergeCell ref="B873:E873"/>
    <mergeCell ref="B898:E898"/>
    <mergeCell ref="B899:E899"/>
    <mergeCell ref="B900:E900"/>
    <mergeCell ref="B901:E901"/>
    <mergeCell ref="B902:E902"/>
    <mergeCell ref="B903:E903"/>
    <mergeCell ref="B892:E892"/>
    <mergeCell ref="B893:E893"/>
    <mergeCell ref="B894:E894"/>
    <mergeCell ref="B895:E895"/>
    <mergeCell ref="B896:E896"/>
    <mergeCell ref="B897:E897"/>
    <mergeCell ref="B886:E886"/>
    <mergeCell ref="B887:E887"/>
    <mergeCell ref="B888:E888"/>
    <mergeCell ref="B889:E889"/>
    <mergeCell ref="B890:E890"/>
    <mergeCell ref="B891:E891"/>
    <mergeCell ref="B916:E916"/>
    <mergeCell ref="B917:E917"/>
    <mergeCell ref="B918:E918"/>
    <mergeCell ref="B919:E919"/>
    <mergeCell ref="B920:E920"/>
    <mergeCell ref="B921:E921"/>
    <mergeCell ref="B910:E910"/>
    <mergeCell ref="B911:E911"/>
    <mergeCell ref="B912:E912"/>
    <mergeCell ref="B913:E913"/>
    <mergeCell ref="B914:E914"/>
    <mergeCell ref="B915:E915"/>
    <mergeCell ref="B904:E904"/>
    <mergeCell ref="B905:E905"/>
    <mergeCell ref="B906:E906"/>
    <mergeCell ref="B907:E907"/>
    <mergeCell ref="B908:E908"/>
    <mergeCell ref="B909:E909"/>
    <mergeCell ref="B934:E934"/>
    <mergeCell ref="B935:E935"/>
    <mergeCell ref="B936:E936"/>
    <mergeCell ref="B937:E937"/>
    <mergeCell ref="B938:E938"/>
    <mergeCell ref="B939:E939"/>
    <mergeCell ref="B928:E928"/>
    <mergeCell ref="B929:E929"/>
    <mergeCell ref="B930:E930"/>
    <mergeCell ref="B931:E931"/>
    <mergeCell ref="B932:E932"/>
    <mergeCell ref="B933:E933"/>
    <mergeCell ref="B922:E922"/>
    <mergeCell ref="B923:E923"/>
    <mergeCell ref="B924:E924"/>
    <mergeCell ref="B925:E925"/>
    <mergeCell ref="B926:E926"/>
    <mergeCell ref="B927:E927"/>
    <mergeCell ref="B952:E952"/>
    <mergeCell ref="B953:E953"/>
    <mergeCell ref="B954:E954"/>
    <mergeCell ref="B955:E955"/>
    <mergeCell ref="B956:E956"/>
    <mergeCell ref="B957:E957"/>
    <mergeCell ref="B946:E946"/>
    <mergeCell ref="B947:E947"/>
    <mergeCell ref="B948:E948"/>
    <mergeCell ref="B949:E949"/>
    <mergeCell ref="B950:E950"/>
    <mergeCell ref="B951:E951"/>
    <mergeCell ref="B940:E940"/>
    <mergeCell ref="B941:E941"/>
    <mergeCell ref="B942:E942"/>
    <mergeCell ref="B943:E943"/>
    <mergeCell ref="B944:E944"/>
    <mergeCell ref="B945:E945"/>
    <mergeCell ref="B970:E970"/>
    <mergeCell ref="B971:E971"/>
    <mergeCell ref="B972:E972"/>
    <mergeCell ref="B973:E973"/>
    <mergeCell ref="B974:E974"/>
    <mergeCell ref="B975:E975"/>
    <mergeCell ref="B964:E964"/>
    <mergeCell ref="B965:E965"/>
    <mergeCell ref="B966:E966"/>
    <mergeCell ref="B967:E967"/>
    <mergeCell ref="B968:E968"/>
    <mergeCell ref="B969:E969"/>
    <mergeCell ref="B958:E958"/>
    <mergeCell ref="B959:E959"/>
    <mergeCell ref="B960:E960"/>
    <mergeCell ref="B961:E961"/>
    <mergeCell ref="B962:E962"/>
    <mergeCell ref="B963:E963"/>
    <mergeCell ref="B988:E988"/>
    <mergeCell ref="B989:E989"/>
    <mergeCell ref="B990:E990"/>
    <mergeCell ref="B991:E991"/>
    <mergeCell ref="B992:E992"/>
    <mergeCell ref="B993:E993"/>
    <mergeCell ref="B982:E982"/>
    <mergeCell ref="B983:E983"/>
    <mergeCell ref="B984:E984"/>
    <mergeCell ref="B985:E985"/>
    <mergeCell ref="B986:E986"/>
    <mergeCell ref="B987:E987"/>
    <mergeCell ref="B976:E976"/>
    <mergeCell ref="B977:E977"/>
    <mergeCell ref="B978:E978"/>
    <mergeCell ref="B979:E979"/>
    <mergeCell ref="B980:E980"/>
    <mergeCell ref="B981:E981"/>
    <mergeCell ref="B1006:E1006"/>
    <mergeCell ref="B1007:E1007"/>
    <mergeCell ref="B1008:E1008"/>
    <mergeCell ref="B1009:E1009"/>
    <mergeCell ref="B1010:E1010"/>
    <mergeCell ref="B1011:E1011"/>
    <mergeCell ref="B1000:E1000"/>
    <mergeCell ref="B1001:E1001"/>
    <mergeCell ref="B1002:E1002"/>
    <mergeCell ref="B1003:E1003"/>
    <mergeCell ref="B1004:E1004"/>
    <mergeCell ref="B1005:E1005"/>
    <mergeCell ref="B994:E994"/>
    <mergeCell ref="B995:E995"/>
    <mergeCell ref="B996:E996"/>
    <mergeCell ref="B997:E997"/>
    <mergeCell ref="B998:E998"/>
    <mergeCell ref="B999:E999"/>
    <mergeCell ref="B1024:E1024"/>
    <mergeCell ref="B1025:E1025"/>
    <mergeCell ref="B1026:E1026"/>
    <mergeCell ref="B1027:E1027"/>
    <mergeCell ref="B1028:E1028"/>
    <mergeCell ref="B1029:E1029"/>
    <mergeCell ref="B1018:E1018"/>
    <mergeCell ref="B1019:E1019"/>
    <mergeCell ref="B1020:E1020"/>
    <mergeCell ref="B1021:E1021"/>
    <mergeCell ref="B1022:E1022"/>
    <mergeCell ref="B1023:E1023"/>
    <mergeCell ref="B1012:E1012"/>
    <mergeCell ref="B1013:E1013"/>
    <mergeCell ref="B1014:E1014"/>
    <mergeCell ref="B1015:E1015"/>
    <mergeCell ref="B1016:E1016"/>
    <mergeCell ref="B1017:E1017"/>
    <mergeCell ref="B1042:E1042"/>
    <mergeCell ref="B1043:E1043"/>
    <mergeCell ref="B1044:E1044"/>
    <mergeCell ref="B1045:E1045"/>
    <mergeCell ref="B1046:E1046"/>
    <mergeCell ref="B1047:E1047"/>
    <mergeCell ref="B1036:E1036"/>
    <mergeCell ref="B1037:E1037"/>
    <mergeCell ref="B1038:E1038"/>
    <mergeCell ref="B1039:E1039"/>
    <mergeCell ref="B1040:E1040"/>
    <mergeCell ref="B1041:E1041"/>
    <mergeCell ref="B1030:E1030"/>
    <mergeCell ref="B1031:E1031"/>
    <mergeCell ref="B1032:E1032"/>
    <mergeCell ref="B1033:E1033"/>
    <mergeCell ref="B1034:E1034"/>
    <mergeCell ref="B1035:E1035"/>
    <mergeCell ref="B1060:E1060"/>
    <mergeCell ref="B1061:E1061"/>
    <mergeCell ref="B1062:E1062"/>
    <mergeCell ref="B1063:E1063"/>
    <mergeCell ref="B1064:E1064"/>
    <mergeCell ref="B1065:E1065"/>
    <mergeCell ref="B1054:E1054"/>
    <mergeCell ref="B1055:E1055"/>
    <mergeCell ref="B1056:E1056"/>
    <mergeCell ref="B1057:E1057"/>
    <mergeCell ref="B1058:E1058"/>
    <mergeCell ref="B1059:E1059"/>
    <mergeCell ref="B1048:E1048"/>
    <mergeCell ref="B1049:E1049"/>
    <mergeCell ref="B1050:E1050"/>
    <mergeCell ref="B1051:E1051"/>
    <mergeCell ref="B1052:E1052"/>
    <mergeCell ref="B1053:E1053"/>
    <mergeCell ref="B1078:E1078"/>
    <mergeCell ref="B1079:E1079"/>
    <mergeCell ref="B1080:E1080"/>
    <mergeCell ref="B1081:E1081"/>
    <mergeCell ref="B1082:E1082"/>
    <mergeCell ref="B1083:E1083"/>
    <mergeCell ref="B1072:E1072"/>
    <mergeCell ref="B1073:E1073"/>
    <mergeCell ref="B1074:E1074"/>
    <mergeCell ref="B1075:E1075"/>
    <mergeCell ref="B1076:E1076"/>
    <mergeCell ref="B1077:E1077"/>
    <mergeCell ref="B1066:E1066"/>
    <mergeCell ref="B1067:E1067"/>
    <mergeCell ref="B1068:E1068"/>
    <mergeCell ref="B1069:E1069"/>
    <mergeCell ref="B1070:E1070"/>
    <mergeCell ref="B1071:E1071"/>
    <mergeCell ref="B1096:E1096"/>
    <mergeCell ref="B1097:E1097"/>
    <mergeCell ref="B1098:E1098"/>
    <mergeCell ref="B1099:E1099"/>
    <mergeCell ref="B1100:E1100"/>
    <mergeCell ref="B1101:E1101"/>
    <mergeCell ref="B1090:E1090"/>
    <mergeCell ref="B1091:E1091"/>
    <mergeCell ref="B1092:E1092"/>
    <mergeCell ref="B1093:E1093"/>
    <mergeCell ref="B1094:E1094"/>
    <mergeCell ref="B1095:E1095"/>
    <mergeCell ref="B1084:E1084"/>
    <mergeCell ref="B1085:E1085"/>
    <mergeCell ref="B1086:E1086"/>
    <mergeCell ref="B1087:E1087"/>
    <mergeCell ref="B1088:E1088"/>
    <mergeCell ref="B1089:E1089"/>
    <mergeCell ref="B1114:E1114"/>
    <mergeCell ref="B1115:E1115"/>
    <mergeCell ref="B1116:E1116"/>
    <mergeCell ref="B1117:E1117"/>
    <mergeCell ref="B1118:E1118"/>
    <mergeCell ref="B1119:E1119"/>
    <mergeCell ref="B1108:E1108"/>
    <mergeCell ref="B1109:E1109"/>
    <mergeCell ref="B1110:E1110"/>
    <mergeCell ref="B1111:E1111"/>
    <mergeCell ref="B1112:E1112"/>
    <mergeCell ref="B1113:E1113"/>
    <mergeCell ref="B1102:E1102"/>
    <mergeCell ref="B1103:E1103"/>
    <mergeCell ref="B1104:E1104"/>
    <mergeCell ref="B1105:E1105"/>
    <mergeCell ref="B1106:E1106"/>
    <mergeCell ref="B1107:E1107"/>
    <mergeCell ref="B1132:E1132"/>
    <mergeCell ref="B1133:E1133"/>
    <mergeCell ref="B1134:E1134"/>
    <mergeCell ref="B1135:E1135"/>
    <mergeCell ref="B1136:E1136"/>
    <mergeCell ref="B1137:E1137"/>
    <mergeCell ref="B1126:E1126"/>
    <mergeCell ref="B1127:E1127"/>
    <mergeCell ref="B1128:E1128"/>
    <mergeCell ref="B1129:E1129"/>
    <mergeCell ref="B1130:E1130"/>
    <mergeCell ref="B1131:E1131"/>
    <mergeCell ref="B1120:E1120"/>
    <mergeCell ref="B1121:E1121"/>
    <mergeCell ref="B1122:E1122"/>
    <mergeCell ref="B1123:E1123"/>
    <mergeCell ref="B1124:E1124"/>
    <mergeCell ref="B1125:E1125"/>
    <mergeCell ref="B1150:E1150"/>
    <mergeCell ref="B1151:E1151"/>
    <mergeCell ref="B1152:E1152"/>
    <mergeCell ref="B1153:E1153"/>
    <mergeCell ref="B1154:E1154"/>
    <mergeCell ref="B1155:E1155"/>
    <mergeCell ref="B1144:E1144"/>
    <mergeCell ref="B1145:E1145"/>
    <mergeCell ref="B1146:E1146"/>
    <mergeCell ref="B1147:E1147"/>
    <mergeCell ref="B1148:E1148"/>
    <mergeCell ref="B1149:E1149"/>
    <mergeCell ref="B1138:E1138"/>
    <mergeCell ref="B1139:E1139"/>
    <mergeCell ref="B1140:E1140"/>
    <mergeCell ref="B1141:E1141"/>
    <mergeCell ref="B1142:E1142"/>
    <mergeCell ref="B1143:E1143"/>
    <mergeCell ref="B1168:E1168"/>
    <mergeCell ref="B1169:E1169"/>
    <mergeCell ref="B1170:E1170"/>
    <mergeCell ref="B1171:E1171"/>
    <mergeCell ref="B1172:E1172"/>
    <mergeCell ref="B1173:E1173"/>
    <mergeCell ref="B1162:E1162"/>
    <mergeCell ref="B1163:E1163"/>
    <mergeCell ref="B1164:E1164"/>
    <mergeCell ref="B1165:E1165"/>
    <mergeCell ref="B1166:E1166"/>
    <mergeCell ref="B1167:E1167"/>
    <mergeCell ref="B1156:E1156"/>
    <mergeCell ref="B1157:E1157"/>
    <mergeCell ref="B1158:E1158"/>
    <mergeCell ref="B1159:E1159"/>
    <mergeCell ref="B1160:E1160"/>
    <mergeCell ref="B1161:E1161"/>
    <mergeCell ref="B1186:E1186"/>
    <mergeCell ref="B1187:E1187"/>
    <mergeCell ref="B1188:E1188"/>
    <mergeCell ref="B1189:E1189"/>
    <mergeCell ref="B1190:E1190"/>
    <mergeCell ref="B1191:E1191"/>
    <mergeCell ref="B1180:E1180"/>
    <mergeCell ref="B1181:E1181"/>
    <mergeCell ref="B1182:E1182"/>
    <mergeCell ref="B1183:E1183"/>
    <mergeCell ref="B1184:E1184"/>
    <mergeCell ref="B1185:E1185"/>
    <mergeCell ref="B1174:E1174"/>
    <mergeCell ref="B1175:E1175"/>
    <mergeCell ref="B1176:E1176"/>
    <mergeCell ref="B1177:E1177"/>
    <mergeCell ref="B1178:E1178"/>
    <mergeCell ref="B1179:E1179"/>
    <mergeCell ref="B1204:E1204"/>
    <mergeCell ref="B1205:E1205"/>
    <mergeCell ref="B1206:E1206"/>
    <mergeCell ref="B1207:E1207"/>
    <mergeCell ref="B1208:E1208"/>
    <mergeCell ref="B1209:E1209"/>
    <mergeCell ref="B1198:E1198"/>
    <mergeCell ref="B1199:E1199"/>
    <mergeCell ref="B1200:E1200"/>
    <mergeCell ref="B1201:E1201"/>
    <mergeCell ref="B1202:E1202"/>
    <mergeCell ref="B1203:E1203"/>
    <mergeCell ref="B1192:E1192"/>
    <mergeCell ref="B1193:E1193"/>
    <mergeCell ref="B1194:E1194"/>
    <mergeCell ref="B1195:E1195"/>
    <mergeCell ref="B1196:E1196"/>
    <mergeCell ref="B1197:E1197"/>
    <mergeCell ref="B1222:E1222"/>
    <mergeCell ref="B1223:E1223"/>
    <mergeCell ref="B1224:E1224"/>
    <mergeCell ref="B1225:E1225"/>
    <mergeCell ref="B1226:E1226"/>
    <mergeCell ref="B1227:E1227"/>
    <mergeCell ref="B1216:E1216"/>
    <mergeCell ref="B1217:E1217"/>
    <mergeCell ref="B1218:E1218"/>
    <mergeCell ref="B1219:E1219"/>
    <mergeCell ref="B1220:E1220"/>
    <mergeCell ref="B1221:E1221"/>
    <mergeCell ref="B1210:E1210"/>
    <mergeCell ref="B1211:E1211"/>
    <mergeCell ref="B1212:E1212"/>
    <mergeCell ref="B1213:E1213"/>
    <mergeCell ref="B1214:E1214"/>
    <mergeCell ref="B1215:E1215"/>
    <mergeCell ref="B1240:E1240"/>
    <mergeCell ref="B1241:E1241"/>
    <mergeCell ref="B1242:E1242"/>
    <mergeCell ref="B1243:E1243"/>
    <mergeCell ref="B1244:E1244"/>
    <mergeCell ref="B1245:E1245"/>
    <mergeCell ref="B1234:E1234"/>
    <mergeCell ref="B1235:E1235"/>
    <mergeCell ref="B1236:E1236"/>
    <mergeCell ref="B1237:E1237"/>
    <mergeCell ref="B1238:E1238"/>
    <mergeCell ref="B1239:E1239"/>
    <mergeCell ref="B1228:E1228"/>
    <mergeCell ref="B1229:E1229"/>
    <mergeCell ref="B1230:E1230"/>
    <mergeCell ref="B1231:E1231"/>
    <mergeCell ref="B1232:E1232"/>
    <mergeCell ref="B1233:E1233"/>
    <mergeCell ref="B1258:E1258"/>
    <mergeCell ref="B1259:E1259"/>
    <mergeCell ref="B1260:E1260"/>
    <mergeCell ref="B1261:E1261"/>
    <mergeCell ref="B1262:E1262"/>
    <mergeCell ref="B1263:E1263"/>
    <mergeCell ref="B1252:E1252"/>
    <mergeCell ref="B1253:E1253"/>
    <mergeCell ref="B1254:E1254"/>
    <mergeCell ref="B1255:E1255"/>
    <mergeCell ref="B1256:E1256"/>
    <mergeCell ref="B1257:E1257"/>
    <mergeCell ref="B1246:E1246"/>
    <mergeCell ref="B1247:E1247"/>
    <mergeCell ref="B1248:E1248"/>
    <mergeCell ref="B1249:E1249"/>
    <mergeCell ref="B1250:E1250"/>
    <mergeCell ref="B1251:E1251"/>
    <mergeCell ref="B1276:E1276"/>
    <mergeCell ref="B1277:E1277"/>
    <mergeCell ref="B1278:E1278"/>
    <mergeCell ref="B1279:E1279"/>
    <mergeCell ref="B1280:E1280"/>
    <mergeCell ref="B1281:E1281"/>
    <mergeCell ref="B1270:E1270"/>
    <mergeCell ref="B1271:E1271"/>
    <mergeCell ref="B1272:E1272"/>
    <mergeCell ref="B1273:E1273"/>
    <mergeCell ref="B1274:E1274"/>
    <mergeCell ref="B1275:E1275"/>
    <mergeCell ref="B1264:E1264"/>
    <mergeCell ref="B1265:E1265"/>
    <mergeCell ref="B1266:E1266"/>
    <mergeCell ref="B1267:E1267"/>
    <mergeCell ref="B1268:E1268"/>
    <mergeCell ref="B1269:E1269"/>
    <mergeCell ref="B1294:E1294"/>
    <mergeCell ref="B1295:E1295"/>
    <mergeCell ref="B1296:E1296"/>
    <mergeCell ref="B1297:E1297"/>
    <mergeCell ref="B1298:E1298"/>
    <mergeCell ref="B1299:E1299"/>
    <mergeCell ref="B1288:E1288"/>
    <mergeCell ref="B1289:E1289"/>
    <mergeCell ref="B1290:E1290"/>
    <mergeCell ref="B1291:E1291"/>
    <mergeCell ref="B1292:E1292"/>
    <mergeCell ref="B1293:E1293"/>
    <mergeCell ref="B1282:E1282"/>
    <mergeCell ref="B1283:E1283"/>
    <mergeCell ref="B1284:E1284"/>
    <mergeCell ref="B1285:E1285"/>
    <mergeCell ref="B1286:E1286"/>
    <mergeCell ref="B1287:E1287"/>
    <mergeCell ref="B1312:E1312"/>
    <mergeCell ref="B1313:E1313"/>
    <mergeCell ref="B1314:E1314"/>
    <mergeCell ref="B1315:E1315"/>
    <mergeCell ref="B1316:E1316"/>
    <mergeCell ref="B1317:E1317"/>
    <mergeCell ref="B1306:E1306"/>
    <mergeCell ref="B1307:E1307"/>
    <mergeCell ref="B1308:E1308"/>
    <mergeCell ref="B1309:E1309"/>
    <mergeCell ref="B1310:E1310"/>
    <mergeCell ref="B1311:E1311"/>
    <mergeCell ref="B1300:E1300"/>
    <mergeCell ref="B1301:E1301"/>
    <mergeCell ref="B1302:E1302"/>
    <mergeCell ref="B1303:E1303"/>
    <mergeCell ref="B1304:E1304"/>
    <mergeCell ref="B1305:E1305"/>
    <mergeCell ref="B1330:E1330"/>
    <mergeCell ref="B1331:E1331"/>
    <mergeCell ref="B1332:E1332"/>
    <mergeCell ref="B1333:E1333"/>
    <mergeCell ref="B1334:E1334"/>
    <mergeCell ref="B1335:E1335"/>
    <mergeCell ref="B1324:E1324"/>
    <mergeCell ref="B1325:E1325"/>
    <mergeCell ref="B1326:E1326"/>
    <mergeCell ref="B1327:E1327"/>
    <mergeCell ref="B1328:E1328"/>
    <mergeCell ref="B1329:E1329"/>
    <mergeCell ref="B1318:E1318"/>
    <mergeCell ref="B1319:E1319"/>
    <mergeCell ref="B1320:E1320"/>
    <mergeCell ref="B1321:E1321"/>
    <mergeCell ref="B1322:E1322"/>
    <mergeCell ref="B1323:E1323"/>
    <mergeCell ref="B1348:E1348"/>
    <mergeCell ref="B1349:E1349"/>
    <mergeCell ref="B1350:E1350"/>
    <mergeCell ref="B1351:E1351"/>
    <mergeCell ref="B1352:E1352"/>
    <mergeCell ref="B1353:E1353"/>
    <mergeCell ref="B1342:E1342"/>
    <mergeCell ref="B1343:E1343"/>
    <mergeCell ref="B1344:E1344"/>
    <mergeCell ref="B1345:E1345"/>
    <mergeCell ref="B1346:E1346"/>
    <mergeCell ref="B1347:E1347"/>
    <mergeCell ref="B1336:E1336"/>
    <mergeCell ref="B1337:E1337"/>
    <mergeCell ref="B1338:E1338"/>
    <mergeCell ref="B1339:E1339"/>
    <mergeCell ref="B1340:E1340"/>
    <mergeCell ref="B1341:E1341"/>
    <mergeCell ref="B1366:E1366"/>
    <mergeCell ref="B1367:E1367"/>
    <mergeCell ref="B1368:E1368"/>
    <mergeCell ref="B1369:E1369"/>
    <mergeCell ref="B1370:E1370"/>
    <mergeCell ref="B1371:E1371"/>
    <mergeCell ref="B1360:E1360"/>
    <mergeCell ref="B1361:E1361"/>
    <mergeCell ref="B1362:E1362"/>
    <mergeCell ref="B1363:E1363"/>
    <mergeCell ref="B1364:E1364"/>
    <mergeCell ref="B1365:E1365"/>
    <mergeCell ref="B1354:E1354"/>
    <mergeCell ref="B1355:E1355"/>
    <mergeCell ref="B1356:E1356"/>
    <mergeCell ref="B1357:E1357"/>
    <mergeCell ref="B1358:E1358"/>
    <mergeCell ref="B1359:E1359"/>
    <mergeCell ref="B1384:E1384"/>
    <mergeCell ref="B1385:E1385"/>
    <mergeCell ref="B1386:E1386"/>
    <mergeCell ref="B1387:E1387"/>
    <mergeCell ref="B1388:E1388"/>
    <mergeCell ref="B1389:E1389"/>
    <mergeCell ref="B1378:E1378"/>
    <mergeCell ref="B1379:E1379"/>
    <mergeCell ref="B1380:E1380"/>
    <mergeCell ref="B1381:E1381"/>
    <mergeCell ref="B1382:E1382"/>
    <mergeCell ref="B1383:E1383"/>
    <mergeCell ref="B1372:E1372"/>
    <mergeCell ref="B1373:E1373"/>
    <mergeCell ref="B1374:E1374"/>
    <mergeCell ref="B1375:E1375"/>
    <mergeCell ref="B1376:E1376"/>
    <mergeCell ref="B1377:E1377"/>
    <mergeCell ref="B1402:E1402"/>
    <mergeCell ref="B1403:E1403"/>
    <mergeCell ref="B1404:E1404"/>
    <mergeCell ref="B1405:E1405"/>
    <mergeCell ref="B1406:E1406"/>
    <mergeCell ref="B1407:E1407"/>
    <mergeCell ref="B1396:E1396"/>
    <mergeCell ref="B1397:E1397"/>
    <mergeCell ref="B1398:E1398"/>
    <mergeCell ref="B1399:E1399"/>
    <mergeCell ref="B1400:E1400"/>
    <mergeCell ref="B1401:E1401"/>
    <mergeCell ref="B1390:E1390"/>
    <mergeCell ref="B1391:E1391"/>
    <mergeCell ref="B1392:E1392"/>
    <mergeCell ref="B1393:E1393"/>
    <mergeCell ref="B1394:E1394"/>
    <mergeCell ref="B1395:E1395"/>
    <mergeCell ref="B1420:E1420"/>
    <mergeCell ref="B1421:E1421"/>
    <mergeCell ref="B1422:E1422"/>
    <mergeCell ref="B1423:E1423"/>
    <mergeCell ref="B1424:E1424"/>
    <mergeCell ref="B1425:E1425"/>
    <mergeCell ref="B1414:E1414"/>
    <mergeCell ref="B1415:E1415"/>
    <mergeCell ref="B1416:E1416"/>
    <mergeCell ref="B1417:E1417"/>
    <mergeCell ref="B1418:E1418"/>
    <mergeCell ref="B1419:E1419"/>
    <mergeCell ref="B1408:E1408"/>
    <mergeCell ref="B1409:E1409"/>
    <mergeCell ref="B1410:E1410"/>
    <mergeCell ref="B1411:E1411"/>
    <mergeCell ref="B1412:E1412"/>
    <mergeCell ref="B1413:E1413"/>
    <mergeCell ref="B1447:E1447"/>
    <mergeCell ref="B1448:E1448"/>
    <mergeCell ref="B1449:E1449"/>
    <mergeCell ref="B1438:E1438"/>
    <mergeCell ref="B1439:E1439"/>
    <mergeCell ref="B1440:E1440"/>
    <mergeCell ref="B1441:E1441"/>
    <mergeCell ref="B1442:E1442"/>
    <mergeCell ref="B1443:E1443"/>
    <mergeCell ref="B1432:E1432"/>
    <mergeCell ref="B1433:E1433"/>
    <mergeCell ref="B1434:E1434"/>
    <mergeCell ref="B1435:E1435"/>
    <mergeCell ref="B1436:E1436"/>
    <mergeCell ref="B1437:E1437"/>
    <mergeCell ref="B1426:E1426"/>
    <mergeCell ref="B1427:E1427"/>
    <mergeCell ref="B1428:E1428"/>
    <mergeCell ref="B1429:E1429"/>
    <mergeCell ref="B1430:E1430"/>
    <mergeCell ref="B1431:E1431"/>
    <mergeCell ref="B1474:E1474"/>
    <mergeCell ref="B1475:E1475"/>
    <mergeCell ref="B1476:E1476"/>
    <mergeCell ref="B61:E61"/>
    <mergeCell ref="B285:E285"/>
    <mergeCell ref="B1468:E1468"/>
    <mergeCell ref="B1469:E1469"/>
    <mergeCell ref="B1470:E1470"/>
    <mergeCell ref="B1471:E1471"/>
    <mergeCell ref="B1472:E1472"/>
    <mergeCell ref="B1473:E1473"/>
    <mergeCell ref="B1462:E1462"/>
    <mergeCell ref="B1463:E1463"/>
    <mergeCell ref="B1464:E1464"/>
    <mergeCell ref="B1465:E1465"/>
    <mergeCell ref="B1466:E1466"/>
    <mergeCell ref="B1467:E1467"/>
    <mergeCell ref="B1456:E1456"/>
    <mergeCell ref="B1457:E1457"/>
    <mergeCell ref="B1458:E1458"/>
    <mergeCell ref="B1459:E1459"/>
    <mergeCell ref="B1460:E1460"/>
    <mergeCell ref="B1461:E1461"/>
    <mergeCell ref="B1450:E1450"/>
    <mergeCell ref="B1451:E1451"/>
    <mergeCell ref="B1452:E1452"/>
    <mergeCell ref="B1453:E1453"/>
    <mergeCell ref="B1454:E1454"/>
    <mergeCell ref="B1455:E1455"/>
    <mergeCell ref="B1444:E1444"/>
    <mergeCell ref="B1445:E1445"/>
    <mergeCell ref="B1446:E1446"/>
  </mergeCells>
  <conditionalFormatting sqref="B8:B44">
    <cfRule type="containsText" dxfId="80" priority="91" operator="containsText" text="sans avis">
      <formula>NOT(ISERROR(SEARCH("sans avis",B8)))</formula>
    </cfRule>
    <cfRule type="containsText" dxfId="79" priority="92" operator="containsText" text="défavorable">
      <formula>NOT(ISERROR(SEARCH("défavorable",B8)))</formula>
    </cfRule>
    <cfRule type="containsText" dxfId="78" priority="93" operator="containsText" text="favorable">
      <formula>NOT(ISERROR(SEARCH("favorable",B8)))</formula>
    </cfRule>
  </conditionalFormatting>
  <conditionalFormatting sqref="B46:B49">
    <cfRule type="containsText" dxfId="77" priority="85" operator="containsText" text="sans avis">
      <formula>NOT(ISERROR(SEARCH("sans avis",B46)))</formula>
    </cfRule>
    <cfRule type="containsText" dxfId="76" priority="86" operator="containsText" text="défavorable">
      <formula>NOT(ISERROR(SEARCH("défavorable",B46)))</formula>
    </cfRule>
    <cfRule type="containsText" dxfId="75" priority="87" operator="containsText" text="favorable">
      <formula>NOT(ISERROR(SEARCH("favorable",B46)))</formula>
    </cfRule>
  </conditionalFormatting>
  <conditionalFormatting sqref="B66:B69">
    <cfRule type="containsText" dxfId="74" priority="82" operator="containsText" text="sans avis">
      <formula>NOT(ISERROR(SEARCH("sans avis",B66)))</formula>
    </cfRule>
    <cfRule type="containsText" dxfId="73" priority="83" operator="containsText" text="défavorable">
      <formula>NOT(ISERROR(SEARCH("défavorable",B66)))</formula>
    </cfRule>
    <cfRule type="containsText" dxfId="72" priority="84" operator="containsText" text="favorable">
      <formula>NOT(ISERROR(SEARCH("favorable",B66)))</formula>
    </cfRule>
  </conditionalFormatting>
  <conditionalFormatting sqref="B108">
    <cfRule type="containsText" dxfId="71" priority="73" operator="containsText" text="sans avis">
      <formula>NOT(ISERROR(SEARCH("sans avis",B108)))</formula>
    </cfRule>
    <cfRule type="containsText" dxfId="70" priority="74" operator="containsText" text="défavorable">
      <formula>NOT(ISERROR(SEARCH("défavorable",B108)))</formula>
    </cfRule>
    <cfRule type="containsText" dxfId="69" priority="75" operator="containsText" text="favorable">
      <formula>NOT(ISERROR(SEARCH("favorable",B108)))</formula>
    </cfRule>
  </conditionalFormatting>
  <conditionalFormatting sqref="B98:B101">
    <cfRule type="containsText" dxfId="68" priority="67" operator="containsText" text="sans avis">
      <formula>NOT(ISERROR(SEARCH("sans avis",B98)))</formula>
    </cfRule>
    <cfRule type="containsText" dxfId="67" priority="68" operator="containsText" text="défavorable">
      <formula>NOT(ISERROR(SEARCH("défavorable",B98)))</formula>
    </cfRule>
    <cfRule type="containsText" dxfId="66" priority="69" operator="containsText" text="favorable">
      <formula>NOT(ISERROR(SEARCH("favorable",B98)))</formula>
    </cfRule>
  </conditionalFormatting>
  <conditionalFormatting sqref="B71">
    <cfRule type="containsText" dxfId="65" priority="64" operator="containsText" text="sans avis">
      <formula>NOT(ISERROR(SEARCH("sans avis",B71)))</formula>
    </cfRule>
    <cfRule type="containsText" dxfId="64" priority="65" operator="containsText" text="défavorable">
      <formula>NOT(ISERROR(SEARCH("défavorable",B71)))</formula>
    </cfRule>
    <cfRule type="containsText" dxfId="63" priority="66" operator="containsText" text="favorable">
      <formula>NOT(ISERROR(SEARCH("favorable",B71)))</formula>
    </cfRule>
  </conditionalFormatting>
  <conditionalFormatting sqref="B51">
    <cfRule type="containsText" dxfId="62" priority="61" operator="containsText" text="sans avis">
      <formula>NOT(ISERROR(SEARCH("sans avis",B51)))</formula>
    </cfRule>
    <cfRule type="containsText" dxfId="61" priority="62" operator="containsText" text="défavorable">
      <formula>NOT(ISERROR(SEARCH("défavorable",B51)))</formula>
    </cfRule>
    <cfRule type="containsText" dxfId="60" priority="63" operator="containsText" text="favorable">
      <formula>NOT(ISERROR(SEARCH("favorable",B51)))</formula>
    </cfRule>
  </conditionalFormatting>
  <conditionalFormatting sqref="B103">
    <cfRule type="containsText" dxfId="59" priority="58" operator="containsText" text="sans avis">
      <formula>NOT(ISERROR(SEARCH("sans avis",B103)))</formula>
    </cfRule>
    <cfRule type="containsText" dxfId="58" priority="59" operator="containsText" text="défavorable">
      <formula>NOT(ISERROR(SEARCH("défavorable",B103)))</formula>
    </cfRule>
    <cfRule type="containsText" dxfId="57" priority="60" operator="containsText" text="favorable">
      <formula>NOT(ISERROR(SEARCH("favorable",B103)))</formula>
    </cfRule>
  </conditionalFormatting>
  <conditionalFormatting sqref="B81">
    <cfRule type="containsText" dxfId="56" priority="55" operator="containsText" text="sans avis">
      <formula>NOT(ISERROR(SEARCH("sans avis",B81)))</formula>
    </cfRule>
    <cfRule type="containsText" dxfId="55" priority="56" operator="containsText" text="défavorable">
      <formula>NOT(ISERROR(SEARCH("défavorable",B81)))</formula>
    </cfRule>
    <cfRule type="containsText" dxfId="54" priority="57" operator="containsText" text="favorable">
      <formula>NOT(ISERROR(SEARCH("favorable",B81)))</formula>
    </cfRule>
  </conditionalFormatting>
  <conditionalFormatting sqref="B121">
    <cfRule type="containsText" dxfId="53" priority="52" operator="containsText" text="sans avis">
      <formula>NOT(ISERROR(SEARCH("sans avis",B121)))</formula>
    </cfRule>
    <cfRule type="containsText" dxfId="52" priority="53" operator="containsText" text="défavorable">
      <formula>NOT(ISERROR(SEARCH("défavorable",B121)))</formula>
    </cfRule>
    <cfRule type="containsText" dxfId="51" priority="54" operator="containsText" text="favorable">
      <formula>NOT(ISERROR(SEARCH("favorable",B121)))</formula>
    </cfRule>
  </conditionalFormatting>
  <conditionalFormatting sqref="B135">
    <cfRule type="containsText" dxfId="50" priority="49" operator="containsText" text="sans avis">
      <formula>NOT(ISERROR(SEARCH("sans avis",B135)))</formula>
    </cfRule>
    <cfRule type="containsText" dxfId="49" priority="50" operator="containsText" text="défavorable">
      <formula>NOT(ISERROR(SEARCH("défavorable",B135)))</formula>
    </cfRule>
    <cfRule type="containsText" dxfId="48" priority="51" operator="containsText" text="favorable">
      <formula>NOT(ISERROR(SEARCH("favorable",B135)))</formula>
    </cfRule>
  </conditionalFormatting>
  <conditionalFormatting sqref="B151">
    <cfRule type="containsText" dxfId="47" priority="46" operator="containsText" text="sans avis">
      <formula>NOT(ISERROR(SEARCH("sans avis",B151)))</formula>
    </cfRule>
    <cfRule type="containsText" dxfId="46" priority="47" operator="containsText" text="défavorable">
      <formula>NOT(ISERROR(SEARCH("défavorable",B151)))</formula>
    </cfRule>
    <cfRule type="containsText" dxfId="45" priority="48" operator="containsText" text="favorable">
      <formula>NOT(ISERROR(SEARCH("favorable",B151)))</formula>
    </cfRule>
  </conditionalFormatting>
  <conditionalFormatting sqref="B174">
    <cfRule type="containsText" dxfId="44" priority="43" operator="containsText" text="sans avis">
      <formula>NOT(ISERROR(SEARCH("sans avis",B174)))</formula>
    </cfRule>
    <cfRule type="containsText" dxfId="43" priority="44" operator="containsText" text="défavorable">
      <formula>NOT(ISERROR(SEARCH("défavorable",B174)))</formula>
    </cfRule>
    <cfRule type="containsText" dxfId="42" priority="45" operator="containsText" text="favorable">
      <formula>NOT(ISERROR(SEARCH("favorable",B174)))</formula>
    </cfRule>
  </conditionalFormatting>
  <conditionalFormatting sqref="B187">
    <cfRule type="containsText" dxfId="41" priority="40" operator="containsText" text="sans avis">
      <formula>NOT(ISERROR(SEARCH("sans avis",B187)))</formula>
    </cfRule>
    <cfRule type="containsText" dxfId="40" priority="41" operator="containsText" text="défavorable">
      <formula>NOT(ISERROR(SEARCH("défavorable",B187)))</formula>
    </cfRule>
    <cfRule type="containsText" dxfId="39" priority="42" operator="containsText" text="favorable">
      <formula>NOT(ISERROR(SEARCH("favorable",B187)))</formula>
    </cfRule>
  </conditionalFormatting>
  <conditionalFormatting sqref="B201">
    <cfRule type="containsText" dxfId="38" priority="37" operator="containsText" text="sans avis">
      <formula>NOT(ISERROR(SEARCH("sans avis",B201)))</formula>
    </cfRule>
    <cfRule type="containsText" dxfId="37" priority="38" operator="containsText" text="défavorable">
      <formula>NOT(ISERROR(SEARCH("défavorable",B201)))</formula>
    </cfRule>
    <cfRule type="containsText" dxfId="36" priority="39" operator="containsText" text="favorable">
      <formula>NOT(ISERROR(SEARCH("favorable",B201)))</formula>
    </cfRule>
  </conditionalFormatting>
  <conditionalFormatting sqref="B213">
    <cfRule type="containsText" dxfId="35" priority="34" operator="containsText" text="sans avis">
      <formula>NOT(ISERROR(SEARCH("sans avis",B213)))</formula>
    </cfRule>
    <cfRule type="containsText" dxfId="34" priority="35" operator="containsText" text="défavorable">
      <formula>NOT(ISERROR(SEARCH("défavorable",B213)))</formula>
    </cfRule>
    <cfRule type="containsText" dxfId="33" priority="36" operator="containsText" text="favorable">
      <formula>NOT(ISERROR(SEARCH("favorable",B213)))</formula>
    </cfRule>
  </conditionalFormatting>
  <conditionalFormatting sqref="B230">
    <cfRule type="containsText" dxfId="32" priority="31" operator="containsText" text="sans avis">
      <formula>NOT(ISERROR(SEARCH("sans avis",B230)))</formula>
    </cfRule>
    <cfRule type="containsText" dxfId="31" priority="32" operator="containsText" text="défavorable">
      <formula>NOT(ISERROR(SEARCH("défavorable",B230)))</formula>
    </cfRule>
    <cfRule type="containsText" dxfId="30" priority="33" operator="containsText" text="favorable">
      <formula>NOT(ISERROR(SEARCH("favorable",B230)))</formula>
    </cfRule>
  </conditionalFormatting>
  <conditionalFormatting sqref="B244">
    <cfRule type="containsText" dxfId="29" priority="28" operator="containsText" text="sans avis">
      <formula>NOT(ISERROR(SEARCH("sans avis",B244)))</formula>
    </cfRule>
    <cfRule type="containsText" dxfId="28" priority="29" operator="containsText" text="défavorable">
      <formula>NOT(ISERROR(SEARCH("défavorable",B244)))</formula>
    </cfRule>
    <cfRule type="containsText" dxfId="27" priority="30" operator="containsText" text="favorable">
      <formula>NOT(ISERROR(SEARCH("favorable",B244)))</formula>
    </cfRule>
  </conditionalFormatting>
  <conditionalFormatting sqref="B252:B253">
    <cfRule type="containsText" dxfId="26" priority="25" operator="containsText" text="sans avis">
      <formula>NOT(ISERROR(SEARCH("sans avis",B252)))</formula>
    </cfRule>
    <cfRule type="containsText" dxfId="25" priority="26" operator="containsText" text="défavorable">
      <formula>NOT(ISERROR(SEARCH("défavorable",B252)))</formula>
    </cfRule>
    <cfRule type="containsText" dxfId="24" priority="27" operator="containsText" text="favorable">
      <formula>NOT(ISERROR(SEARCH("favorable",B252)))</formula>
    </cfRule>
  </conditionalFormatting>
  <conditionalFormatting sqref="B266">
    <cfRule type="containsText" dxfId="23" priority="22" operator="containsText" text="sans avis">
      <formula>NOT(ISERROR(SEARCH("sans avis",B266)))</formula>
    </cfRule>
    <cfRule type="containsText" dxfId="22" priority="23" operator="containsText" text="défavorable">
      <formula>NOT(ISERROR(SEARCH("défavorable",B266)))</formula>
    </cfRule>
    <cfRule type="containsText" dxfId="21" priority="24" operator="containsText" text="favorable">
      <formula>NOT(ISERROR(SEARCH("favorable",B266)))</formula>
    </cfRule>
  </conditionalFormatting>
  <conditionalFormatting sqref="B314 B332:B334">
    <cfRule type="containsText" dxfId="20" priority="19" operator="containsText" text="sans avis">
      <formula>NOT(ISERROR(SEARCH("sans avis",B314)))</formula>
    </cfRule>
    <cfRule type="containsText" dxfId="19" priority="20" operator="containsText" text="défavorable">
      <formula>NOT(ISERROR(SEARCH("défavorable",B314)))</formula>
    </cfRule>
    <cfRule type="containsText" dxfId="18" priority="21" operator="containsText" text="favorable">
      <formula>NOT(ISERROR(SEARCH("favorable",B314)))</formula>
    </cfRule>
  </conditionalFormatting>
  <conditionalFormatting sqref="B267">
    <cfRule type="containsText" dxfId="17" priority="16" operator="containsText" text="sans avis">
      <formula>NOT(ISERROR(SEARCH("sans avis",B267)))</formula>
    </cfRule>
    <cfRule type="containsText" dxfId="16" priority="17" operator="containsText" text="défavorable">
      <formula>NOT(ISERROR(SEARCH("défavorable",B267)))</formula>
    </cfRule>
    <cfRule type="containsText" dxfId="15" priority="18" operator="containsText" text="favorable">
      <formula>NOT(ISERROR(SEARCH("favorable",B267)))</formula>
    </cfRule>
  </conditionalFormatting>
  <conditionalFormatting sqref="B285">
    <cfRule type="containsText" dxfId="14" priority="13" operator="containsText" text="sans avis">
      <formula>NOT(ISERROR(SEARCH("sans avis",B285)))</formula>
    </cfRule>
    <cfRule type="containsText" dxfId="13" priority="14" operator="containsText" text="défavorable">
      <formula>NOT(ISERROR(SEARCH("défavorable",B285)))</formula>
    </cfRule>
    <cfRule type="containsText" dxfId="12" priority="15" operator="containsText" text="favorable">
      <formula>NOT(ISERROR(SEARCH("favorable",B285)))</formula>
    </cfRule>
  </conditionalFormatting>
  <conditionalFormatting sqref="B286">
    <cfRule type="containsText" dxfId="11" priority="10" operator="containsText" text="sans avis">
      <formula>NOT(ISERROR(SEARCH("sans avis",B286)))</formula>
    </cfRule>
    <cfRule type="containsText" dxfId="10" priority="11" operator="containsText" text="défavorable">
      <formula>NOT(ISERROR(SEARCH("défavorable",B286)))</formula>
    </cfRule>
    <cfRule type="containsText" dxfId="9" priority="12" operator="containsText" text="favorable">
      <formula>NOT(ISERROR(SEARCH("favorable",B286)))</formula>
    </cfRule>
  </conditionalFormatting>
  <conditionalFormatting sqref="B293">
    <cfRule type="containsText" dxfId="8" priority="7" operator="containsText" text="sans avis">
      <formula>NOT(ISERROR(SEARCH("sans avis",B293)))</formula>
    </cfRule>
    <cfRule type="containsText" dxfId="7" priority="8" operator="containsText" text="défavorable">
      <formula>NOT(ISERROR(SEARCH("défavorable",B293)))</formula>
    </cfRule>
    <cfRule type="containsText" dxfId="6" priority="9" operator="containsText" text="favorable">
      <formula>NOT(ISERROR(SEARCH("favorable",B293)))</formula>
    </cfRule>
  </conditionalFormatting>
  <conditionalFormatting sqref="B304">
    <cfRule type="containsText" dxfId="5" priority="4" operator="containsText" text="sans avis">
      <formula>NOT(ISERROR(SEARCH("sans avis",B304)))</formula>
    </cfRule>
    <cfRule type="containsText" dxfId="4" priority="5" operator="containsText" text="défavorable">
      <formula>NOT(ISERROR(SEARCH("défavorable",B304)))</formula>
    </cfRule>
    <cfRule type="containsText" dxfId="3" priority="6" operator="containsText" text="favorable">
      <formula>NOT(ISERROR(SEARCH("favorable",B304)))</formula>
    </cfRule>
  </conditionalFormatting>
  <conditionalFormatting sqref="B309">
    <cfRule type="containsText" dxfId="2" priority="1" operator="containsText" text="sans avis">
      <formula>NOT(ISERROR(SEARCH("sans avis",B309)))</formula>
    </cfRule>
    <cfRule type="containsText" dxfId="1" priority="2" operator="containsText" text="défavorable">
      <formula>NOT(ISERROR(SEARCH("défavorable",B309)))</formula>
    </cfRule>
    <cfRule type="containsText" dxfId="0" priority="3" operator="containsText" text="favorable">
      <formula>NOT(ISERROR(SEARCH("favorable",B309)))</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17A13-D446-DA4D-A5FD-CC9BDCA40605}">
  <dimension ref="A1"/>
  <sheetViews>
    <sheetView workbookViewId="0"/>
  </sheetViews>
  <sheetFormatPr defaultColWidth="10.8203125" defaultRowHeight="12.7" x14ac:dyDescent="0.4"/>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Données</vt:lpstr>
      <vt:lpstr>Analyse des réponses</vt:lpstr>
      <vt:lpstr>Feuil3</vt:lpstr>
      <vt:lpstr>Synthèse (2)</vt:lpstr>
      <vt:lpstr>Synthèse</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DULAU Antoine</dc:creator>
  <cp:lastModifiedBy>Milan Redon</cp:lastModifiedBy>
  <cp:lastPrinted>2022-10-08T06:41:18Z</cp:lastPrinted>
  <dcterms:created xsi:type="dcterms:W3CDTF">2022-09-02T06:16:04Z</dcterms:created>
  <dcterms:modified xsi:type="dcterms:W3CDTF">2022-10-08T06:41:44Z</dcterms:modified>
</cp:coreProperties>
</file>